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eaguiar\Desktop\"/>
    </mc:Choice>
  </mc:AlternateContent>
  <xr:revisionPtr revIDLastSave="0" documentId="13_ncr:1_{E55D1576-AF8F-495F-88EA-DCB30F6A965C}" xr6:coauthVersionLast="47" xr6:coauthVersionMax="47" xr10:uidLastSave="{00000000-0000-0000-0000-000000000000}"/>
  <workbookProtection workbookPassword="AB2A" lockStructure="1"/>
  <bookViews>
    <workbookView xWindow="-110" yWindow="-110" windowWidth="19420" windowHeight="10300" xr2:uid="{00000000-000D-0000-FFFF-FFFF00000000}"/>
  </bookViews>
  <sheets>
    <sheet name="BULLETIN DE PAIE" sheetId="7" r:id="rId1"/>
    <sheet name="Feuil1" sheetId="8" state="hidden" r:id="rId2"/>
    <sheet name="Base" sheetId="9" state="hidden" r:id="rId3"/>
    <sheet name="Feuil2" sheetId="10" state="hidden" r:id="rId4"/>
    <sheet name="Feuil3" sheetId="11" state="hidden" r:id="rId5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7" l="1"/>
  <c r="P34" i="7"/>
  <c r="N29" i="9"/>
  <c r="R18" i="9"/>
  <c r="N39" i="9"/>
  <c r="N37" i="9"/>
  <c r="N40" i="9" s="1"/>
  <c r="N42" i="9" s="1"/>
  <c r="N32" i="9"/>
  <c r="N34" i="9" s="1"/>
  <c r="R34" i="9"/>
  <c r="I23" i="9"/>
  <c r="I22" i="9"/>
  <c r="G21" i="9"/>
  <c r="I21" i="9" s="1"/>
  <c r="G20" i="9"/>
  <c r="I20" i="9"/>
  <c r="I19" i="9"/>
  <c r="G21" i="7"/>
  <c r="I21" i="7" s="1"/>
  <c r="P18" i="7"/>
  <c r="G20" i="7"/>
  <c r="I20" i="7" s="1"/>
  <c r="I23" i="7"/>
  <c r="I22" i="7"/>
  <c r="I19" i="7"/>
  <c r="I24" i="9" l="1"/>
  <c r="E52" i="7"/>
  <c r="I52" i="7" s="1"/>
  <c r="I24" i="7"/>
  <c r="E42" i="7" s="1"/>
  <c r="G42" i="7" s="1"/>
  <c r="E33" i="9" l="1"/>
  <c r="E42" i="9"/>
  <c r="G42" i="9" s="1"/>
  <c r="E35" i="9"/>
  <c r="E36" i="9"/>
  <c r="E38" i="9"/>
  <c r="E27" i="9"/>
  <c r="I27" i="9" s="1"/>
  <c r="E40" i="9"/>
  <c r="G40" i="9" s="1"/>
  <c r="E28" i="9"/>
  <c r="I28" i="9" s="1"/>
  <c r="E34" i="9"/>
  <c r="E31" i="9"/>
  <c r="E29" i="9"/>
  <c r="I29" i="9" s="1"/>
  <c r="E37" i="9"/>
  <c r="E43" i="9"/>
  <c r="E39" i="9"/>
  <c r="E41" i="9"/>
  <c r="G41" i="9" s="1"/>
  <c r="E32" i="9"/>
  <c r="E30" i="9"/>
  <c r="E40" i="7"/>
  <c r="G40" i="7" s="1"/>
  <c r="E33" i="7"/>
  <c r="I33" i="7" s="1"/>
  <c r="E35" i="7"/>
  <c r="I35" i="7" s="1"/>
  <c r="E38" i="7"/>
  <c r="G38" i="7" s="1"/>
  <c r="E32" i="7"/>
  <c r="G32" i="7" s="1"/>
  <c r="E44" i="7"/>
  <c r="E27" i="7"/>
  <c r="I27" i="7" s="1"/>
  <c r="E39" i="7"/>
  <c r="I39" i="7" s="1"/>
  <c r="E36" i="7"/>
  <c r="I36" i="7" s="1"/>
  <c r="E37" i="7"/>
  <c r="I37" i="7" s="1"/>
  <c r="E30" i="7"/>
  <c r="I30" i="7" s="1"/>
  <c r="E29" i="7"/>
  <c r="I29" i="7" s="1"/>
  <c r="E41" i="7"/>
  <c r="G41" i="7" s="1"/>
  <c r="E34" i="7"/>
  <c r="I34" i="7" s="1"/>
  <c r="E43" i="7"/>
  <c r="G43" i="7" s="1"/>
  <c r="E28" i="7"/>
  <c r="I28" i="7" s="1"/>
  <c r="E31" i="7"/>
  <c r="G31" i="7" s="1"/>
  <c r="G37" i="7"/>
  <c r="G39" i="7" l="1"/>
  <c r="I38" i="7"/>
  <c r="I36" i="9"/>
  <c r="G36" i="9"/>
  <c r="I39" i="9"/>
  <c r="G39" i="9"/>
  <c r="I35" i="9"/>
  <c r="G35" i="9"/>
  <c r="G30" i="9"/>
  <c r="I30" i="9"/>
  <c r="I31" i="9"/>
  <c r="G31" i="9"/>
  <c r="I43" i="9"/>
  <c r="I46" i="9" s="1"/>
  <c r="I32" i="9"/>
  <c r="G32" i="9"/>
  <c r="I37" i="9"/>
  <c r="G37" i="9"/>
  <c r="G34" i="9"/>
  <c r="I34" i="9"/>
  <c r="I38" i="9"/>
  <c r="G38" i="9"/>
  <c r="I33" i="9"/>
  <c r="G33" i="9"/>
  <c r="G30" i="7"/>
  <c r="I32" i="7"/>
  <c r="G35" i="7"/>
  <c r="G33" i="7"/>
  <c r="G36" i="7"/>
  <c r="I31" i="7"/>
  <c r="G34" i="7"/>
  <c r="I52" i="9" l="1"/>
  <c r="I47" i="9"/>
  <c r="R40" i="9"/>
  <c r="G43" i="9"/>
  <c r="I44" i="7"/>
  <c r="I47" i="7" s="1"/>
  <c r="O47" i="9"/>
  <c r="P40" i="7"/>
  <c r="Q47" i="7"/>
  <c r="G44" i="7"/>
  <c r="P23" i="7" s="1"/>
  <c r="P25" i="7" s="1"/>
  <c r="R23" i="9" l="1"/>
  <c r="I53" i="7"/>
  <c r="I48" i="7"/>
  <c r="P36" i="7"/>
  <c r="P38" i="7" s="1"/>
  <c r="P27" i="7"/>
  <c r="P47" i="7" s="1"/>
  <c r="P49" i="7" s="1"/>
  <c r="G45" i="7" s="1"/>
  <c r="G46" i="7" s="1"/>
  <c r="R25" i="9" l="1"/>
  <c r="R36" i="9" s="1"/>
  <c r="R38" i="9" s="1"/>
  <c r="G44" i="9" s="1"/>
  <c r="G45" i="9" s="1"/>
  <c r="R2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nmainge</author>
  </authors>
  <commentList>
    <comment ref="B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Garde d'enfant(s) A ou B ( Echelle 3)
Baby-Sitter(s) (Echelle 1</t>
        </r>
        <r>
          <rPr>
            <sz val="9"/>
            <color indexed="81"/>
            <rFont val="Tahoma"/>
            <family val="2"/>
          </rPr>
          <t>)</t>
        </r>
      </text>
    </comment>
    <comment ref="G1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Echelle 1 ou 3 en fonction de l'emploi occupé par la salarié</t>
        </r>
      </text>
    </comment>
    <comment ref="G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Au 1er mai 2022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Le taux horaire miminum brut  est  de 10,85 euros.
Le salaire horaire minimum brut d'une Baby-Sitter est également à 10,85 euros.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nmainge</author>
  </authors>
  <commentList>
    <comment ref="B14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Garde d'enfant(s) A ou B ( Echelle 3)
Baby-Sitter(s) (Echelle 1</t>
        </r>
        <r>
          <rPr>
            <sz val="9"/>
            <color indexed="81"/>
            <rFont val="Tahoma"/>
            <family val="2"/>
          </rPr>
          <t>)</t>
        </r>
      </text>
    </comment>
    <comment ref="G14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Echelle 1 ou 3 en fonction de l'emploi occupé par la salarié</t>
        </r>
      </text>
    </comment>
    <comment ref="G1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Au 1er AVRIL 2016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Le taux horaire miminum brut conventionnel est  de 9,98 euros.
Le salaire horaire minimum brut conventionnel d'une Baby-Sitter est de 9,88 euros.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<sst xmlns="http://schemas.openxmlformats.org/spreadsheetml/2006/main" count="203" uniqueCount="104">
  <si>
    <t xml:space="preserve">             Ce bulletin de salaire peut présenter </t>
  </si>
  <si>
    <t xml:space="preserve">                quelques centimes de différence </t>
  </si>
  <si>
    <t>Dans la zone de calcul de salaire, vous ne pouvez modifier que les zones en jaune</t>
  </si>
  <si>
    <t xml:space="preserve">                      avec les simulations de PAJEMPLOI</t>
  </si>
  <si>
    <t xml:space="preserve"> Bulletin de paie </t>
  </si>
  <si>
    <t xml:space="preserve">                            du fait des arrondis</t>
  </si>
  <si>
    <t xml:space="preserve">du </t>
  </si>
  <si>
    <t>au</t>
  </si>
  <si>
    <t>Nom</t>
  </si>
  <si>
    <t>Adresse</t>
  </si>
  <si>
    <t xml:space="preserve">N° de SS </t>
  </si>
  <si>
    <t>Convention Collective Nationale des Salariés du Particulier Employeur</t>
  </si>
  <si>
    <t>Emploi</t>
  </si>
  <si>
    <t>Date d'embauche</t>
  </si>
  <si>
    <t>Ancienneté</t>
  </si>
  <si>
    <t xml:space="preserve">Congés payés du </t>
  </si>
  <si>
    <t xml:space="preserve">au </t>
  </si>
  <si>
    <t>Nombres de jours de congés pris:</t>
  </si>
  <si>
    <t xml:space="preserve">Salaire brut </t>
  </si>
  <si>
    <t>Heures effectives</t>
  </si>
  <si>
    <t>à</t>
  </si>
  <si>
    <t>€/h</t>
  </si>
  <si>
    <t xml:space="preserve"> heures </t>
  </si>
  <si>
    <t xml:space="preserve">Prime </t>
  </si>
  <si>
    <t xml:space="preserve"> jours</t>
  </si>
  <si>
    <t>€/j</t>
  </si>
  <si>
    <t xml:space="preserve">ligne supplémentaire pour ajouter </t>
  </si>
  <si>
    <t>SALAIRE BRUT</t>
  </si>
  <si>
    <t>par exemple l'indemnité de congés payés</t>
  </si>
  <si>
    <t>Employeur</t>
  </si>
  <si>
    <t>Salarié</t>
  </si>
  <si>
    <t xml:space="preserve">Retenues </t>
  </si>
  <si>
    <t xml:space="preserve">Base </t>
  </si>
  <si>
    <t>Taux</t>
  </si>
  <si>
    <t>Cot.</t>
  </si>
  <si>
    <t>Retenues</t>
  </si>
  <si>
    <t>CSG (déductible) (1)</t>
  </si>
  <si>
    <t>Maladie</t>
  </si>
  <si>
    <t>Pour conserver votre modèle de bulletin de paie</t>
  </si>
  <si>
    <r>
      <t xml:space="preserve">Enregistrer sous </t>
    </r>
    <r>
      <rPr>
        <sz val="10"/>
        <rFont val="Arial"/>
        <family val="2"/>
      </rPr>
      <t xml:space="preserve">et dans </t>
    </r>
    <r>
      <rPr>
        <b/>
        <sz val="10"/>
        <rFont val="Arial"/>
        <family val="2"/>
      </rPr>
      <t>Type de fichiers</t>
    </r>
    <r>
      <rPr>
        <sz val="10"/>
        <rFont val="Arial"/>
        <family val="2"/>
      </rPr>
      <t/>
    </r>
  </si>
  <si>
    <t>Retraite complémentaire</t>
  </si>
  <si>
    <t>choisissez Modèles</t>
  </si>
  <si>
    <t>Chômage</t>
  </si>
  <si>
    <t>Cot. AGFF</t>
  </si>
  <si>
    <t xml:space="preserve">Allocations familiales </t>
  </si>
  <si>
    <t>Accidents du travail</t>
  </si>
  <si>
    <t>Fonds national d'aide au logement</t>
  </si>
  <si>
    <t>Ircem Prévoyance</t>
  </si>
  <si>
    <t>Formation professionnelle</t>
  </si>
  <si>
    <t>Contribution de solidarité autonomie</t>
  </si>
  <si>
    <t>TOTAL  Retenues</t>
  </si>
  <si>
    <t>Salaire à déclarer à PAJEMPLOI</t>
  </si>
  <si>
    <t>SALAIRE NET IMPOSABLE</t>
  </si>
  <si>
    <t>Prestations en nature</t>
  </si>
  <si>
    <t>à déduire s'il y a lieu</t>
  </si>
  <si>
    <t>Transport</t>
  </si>
  <si>
    <t>à ajouter</t>
  </si>
  <si>
    <t>ligne supplémentaire pour ajouter par exemple</t>
  </si>
  <si>
    <t>l'indemnité de licenciement</t>
  </si>
  <si>
    <t>SALAIRE NET A PAYER</t>
  </si>
  <si>
    <t>Salaire à verser à votre salariée</t>
  </si>
  <si>
    <t>Nom de l'employeur</t>
  </si>
  <si>
    <t>Cotisations sociales versées à l'Urssaf de</t>
  </si>
  <si>
    <t>Numéro de l'employeur</t>
  </si>
  <si>
    <t>(1) CSG et CRDS sont calculés sur 98,25% du salaire</t>
  </si>
  <si>
    <t>SALAIRE NET</t>
  </si>
  <si>
    <t>Taux de cotisations salariales</t>
  </si>
  <si>
    <t>Taux de cotisation patronales</t>
  </si>
  <si>
    <t>Total des cotisations</t>
  </si>
  <si>
    <t>Prise en charge de la CAF</t>
  </si>
  <si>
    <t>Prise en charge effective</t>
  </si>
  <si>
    <t>%prise en charge employeur</t>
  </si>
  <si>
    <t>Montant de la déduction forfaitaire</t>
  </si>
  <si>
    <t>Montant maximum de la déduction</t>
  </si>
  <si>
    <t>Cotisation patronale maladie</t>
  </si>
  <si>
    <t>Montant de la déduction choisie</t>
  </si>
  <si>
    <t>TOTAL Retenues après déduction</t>
  </si>
  <si>
    <t>Heures supplémentaires 25%</t>
  </si>
  <si>
    <t>Heures supplémentaires 50%</t>
  </si>
  <si>
    <t>MODELE BULLETIN DE SALAIRE</t>
  </si>
  <si>
    <t>Pour faire valoir vos droits, conservez ce bulletin sans limitation de durée</t>
  </si>
  <si>
    <t>Mise à jour le 01/01/2015</t>
  </si>
  <si>
    <t>Contribution org. Syndicales</t>
  </si>
  <si>
    <t>CRDS (non déductibles) (1)</t>
  </si>
  <si>
    <t>CSG (non déductibles) (1)</t>
  </si>
  <si>
    <t xml:space="preserve">Echelle </t>
  </si>
  <si>
    <t>Total cotisations sécurité sociale</t>
  </si>
  <si>
    <t>MAJ Janvier 2017</t>
  </si>
  <si>
    <t>Vieillesse plafonnée</t>
  </si>
  <si>
    <t>Vieillesse déplafonnée</t>
  </si>
  <si>
    <t>ss total 1</t>
  </si>
  <si>
    <t>Ss total2</t>
  </si>
  <si>
    <t xml:space="preserve">soit </t>
  </si>
  <si>
    <t>ss total 1 spe</t>
  </si>
  <si>
    <t>ss total 1spe</t>
  </si>
  <si>
    <t>Montant max de la déduction</t>
  </si>
  <si>
    <t>Cotisations patronales de SS</t>
  </si>
  <si>
    <r>
      <t xml:space="preserve">Vieillesse </t>
    </r>
    <r>
      <rPr>
        <b/>
        <sz val="10"/>
        <rFont val="Arial"/>
        <family val="2"/>
      </rPr>
      <t>déplafonnée</t>
    </r>
  </si>
  <si>
    <t>Contribution d'Equilibre Général</t>
  </si>
  <si>
    <t>Exonération Heures supplémentaires</t>
  </si>
  <si>
    <t>Total cotisation d'assurance vieillesse</t>
  </si>
  <si>
    <t>Convention Collective de la branche du secteur des particuliers employeurs et de l'emploi à domicile</t>
  </si>
  <si>
    <t>IDR de la branche</t>
  </si>
  <si>
    <t>MAJ 01/07/2022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</si>
</sst>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\ mmmm\ yyyy"/>
    <numFmt numFmtId="166" formatCode="_-* #,##0\ _€_-;\-* #,##0\ _€_-;_-* &quot;-&quot;??\ _€_-;_-@_-"/>
    <numFmt numFmtId="167" formatCode="0.00_ ;\-0.00\ "/>
    <numFmt numFmtId="168" formatCode="#,##0.00_ ;\-#,##0.00\ "/>
    <numFmt numFmtId="169" formatCode="0.000%"/>
  </numFmts>
  <fonts count="22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u/>
      <sz val="10"/>
      <color theme="0"/>
      <name val="Arial"/>
      <family val="2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335">
    <xf numFmtId="0" fontId="0" fillId="0" borderId="0" xfId="0"/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14" fontId="1" fillId="0" borderId="2" xfId="0" applyNumberFormat="1" applyFont="1" applyFill="1" applyBorder="1" applyAlignment="1" applyProtection="1">
      <alignment horizontal="left" indent="2"/>
      <protection locked="0" hidden="1"/>
    </xf>
    <xf numFmtId="0" fontId="1" fillId="0" borderId="0" xfId="0" applyFont="1" applyFill="1" applyBorder="1" applyProtection="1">
      <protection locked="0" hidden="1"/>
    </xf>
    <xf numFmtId="0" fontId="1" fillId="0" borderId="3" xfId="0" applyFont="1" applyFill="1" applyBorder="1" applyProtection="1">
      <protection hidden="1"/>
    </xf>
    <xf numFmtId="0" fontId="1" fillId="0" borderId="4" xfId="0" applyFont="1" applyFill="1" applyBorder="1" applyProtection="1">
      <protection hidden="1"/>
    </xf>
    <xf numFmtId="0" fontId="1" fillId="0" borderId="5" xfId="0" applyFont="1" applyFill="1" applyBorder="1" applyProtection="1">
      <protection hidden="1"/>
    </xf>
    <xf numFmtId="0" fontId="1" fillId="0" borderId="2" xfId="0" applyFont="1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left" indent="2"/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2" fontId="1" fillId="0" borderId="6" xfId="0" applyNumberFormat="1" applyFont="1" applyFill="1" applyBorder="1" applyAlignment="1" applyProtection="1">
      <alignment horizontal="left"/>
      <protection locked="0" hidden="1"/>
    </xf>
    <xf numFmtId="164" fontId="5" fillId="0" borderId="0" xfId="0" applyNumberFormat="1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left" indent="2"/>
      <protection locked="0" hidden="1"/>
    </xf>
    <xf numFmtId="0" fontId="2" fillId="0" borderId="0" xfId="0" applyFont="1" applyFill="1" applyBorder="1" applyAlignment="1" applyProtection="1">
      <alignment horizontal="left"/>
      <protection locked="0" hidden="1"/>
    </xf>
    <xf numFmtId="0" fontId="1" fillId="0" borderId="0" xfId="0" applyFont="1" applyFill="1" applyBorder="1" applyAlignment="1" applyProtection="1">
      <alignment horizontal="centerContinuous"/>
      <protection locked="0" hidden="1"/>
    </xf>
    <xf numFmtId="164" fontId="1" fillId="0" borderId="6" xfId="0" applyNumberFormat="1" applyFont="1" applyFill="1" applyBorder="1" applyProtection="1">
      <protection locked="0" hidden="1"/>
    </xf>
    <xf numFmtId="0" fontId="1" fillId="0" borderId="0" xfId="0" applyNumberFormat="1" applyFont="1" applyFill="1" applyBorder="1" applyAlignment="1" applyProtection="1">
      <alignment horizontal="left"/>
      <protection locked="0" hidden="1"/>
    </xf>
    <xf numFmtId="166" fontId="1" fillId="0" borderId="6" xfId="0" applyNumberFormat="1" applyFont="1" applyFill="1" applyBorder="1" applyAlignment="1" applyProtection="1">
      <protection locked="0" hidden="1"/>
    </xf>
    <xf numFmtId="0" fontId="1" fillId="0" borderId="0" xfId="0" applyFont="1" applyFill="1" applyBorder="1" applyAlignment="1" applyProtection="1">
      <alignment horizontal="left"/>
      <protection locked="0" hidden="1"/>
    </xf>
    <xf numFmtId="0" fontId="2" fillId="0" borderId="3" xfId="0" applyFont="1" applyFill="1" applyBorder="1" applyAlignment="1" applyProtection="1">
      <alignment horizontal="left"/>
      <protection hidden="1"/>
    </xf>
    <xf numFmtId="0" fontId="2" fillId="0" borderId="4" xfId="0" applyFont="1" applyFill="1" applyBorder="1" applyProtection="1">
      <protection hidden="1"/>
    </xf>
    <xf numFmtId="0" fontId="1" fillId="0" borderId="7" xfId="0" applyFont="1" applyFill="1" applyBorder="1" applyAlignment="1" applyProtection="1">
      <alignment horizontal="left" indent="2"/>
      <protection locked="0" hidden="1"/>
    </xf>
    <xf numFmtId="0" fontId="1" fillId="0" borderId="8" xfId="0" applyFont="1" applyFill="1" applyBorder="1" applyAlignment="1" applyProtection="1">
      <alignment horizontal="left"/>
      <protection locked="0" hidden="1"/>
    </xf>
    <xf numFmtId="0" fontId="1" fillId="0" borderId="8" xfId="0" applyFont="1" applyFill="1" applyBorder="1" applyProtection="1">
      <protection locked="0" hidden="1"/>
    </xf>
    <xf numFmtId="0" fontId="1" fillId="0" borderId="1" xfId="0" applyFont="1" applyFill="1" applyBorder="1" applyProtection="1">
      <protection locked="0" hidden="1"/>
    </xf>
    <xf numFmtId="0" fontId="2" fillId="0" borderId="2" xfId="0" applyFont="1" applyFill="1" applyBorder="1" applyAlignment="1" applyProtection="1">
      <protection hidden="1"/>
    </xf>
    <xf numFmtId="0" fontId="2" fillId="0" borderId="3" xfId="0" applyFont="1" applyFill="1" applyBorder="1" applyAlignment="1" applyProtection="1">
      <alignment horizontal="left" indent="2"/>
      <protection hidden="1"/>
    </xf>
    <xf numFmtId="0" fontId="2" fillId="0" borderId="4" xfId="0" applyFont="1" applyFill="1" applyBorder="1" applyAlignment="1" applyProtection="1">
      <alignment horizontal="left" indent="2"/>
      <protection hidden="1"/>
    </xf>
    <xf numFmtId="2" fontId="1" fillId="0" borderId="5" xfId="0" applyNumberFormat="1" applyFont="1" applyFill="1" applyBorder="1" applyProtection="1">
      <protection hidden="1"/>
    </xf>
    <xf numFmtId="0" fontId="3" fillId="0" borderId="2" xfId="0" applyFont="1" applyFill="1" applyBorder="1" applyAlignment="1" applyProtection="1">
      <protection hidden="1"/>
    </xf>
    <xf numFmtId="0" fontId="1" fillId="0" borderId="2" xfId="0" applyFont="1" applyFill="1" applyBorder="1" applyAlignment="1" applyProtection="1">
      <alignment horizontal="left" indent="2"/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44" fontId="1" fillId="0" borderId="0" xfId="2" applyFont="1" applyFill="1" applyBorder="1" applyAlignment="1" applyProtection="1">
      <alignment horizontal="left"/>
      <protection hidden="1"/>
    </xf>
    <xf numFmtId="164" fontId="1" fillId="0" borderId="6" xfId="1" applyFont="1" applyFill="1" applyBorder="1" applyProtection="1">
      <protection hidden="1"/>
    </xf>
    <xf numFmtId="0" fontId="2" fillId="0" borderId="7" xfId="0" applyFont="1" applyFill="1" applyBorder="1" applyAlignment="1" applyProtection="1">
      <protection hidden="1"/>
    </xf>
    <xf numFmtId="0" fontId="1" fillId="0" borderId="8" xfId="0" applyFont="1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164" fontId="1" fillId="0" borderId="0" xfId="1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left" indent="2"/>
      <protection locked="0"/>
    </xf>
    <xf numFmtId="0" fontId="1" fillId="0" borderId="0" xfId="0" applyFont="1" applyFill="1" applyBorder="1" applyAlignment="1" applyProtection="1">
      <alignment horizontal="left" indent="2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44" fontId="1" fillId="0" borderId="0" xfId="2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 indent="2"/>
      <protection locked="0"/>
    </xf>
    <xf numFmtId="0" fontId="1" fillId="0" borderId="8" xfId="0" applyFont="1" applyFill="1" applyBorder="1" applyAlignment="1" applyProtection="1">
      <alignment horizontal="left" indent="2"/>
      <protection locked="0"/>
    </xf>
    <xf numFmtId="168" fontId="1" fillId="0" borderId="8" xfId="1" applyNumberFormat="1" applyFont="1" applyFill="1" applyBorder="1" applyAlignment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horizontal="right"/>
      <protection locked="0"/>
    </xf>
    <xf numFmtId="164" fontId="1" fillId="0" borderId="8" xfId="1" applyFont="1" applyFill="1" applyBorder="1" applyAlignment="1" applyProtection="1">
      <alignment horizontal="right"/>
      <protection locked="0"/>
    </xf>
    <xf numFmtId="44" fontId="1" fillId="0" borderId="8" xfId="2" applyFont="1" applyFill="1" applyBorder="1" applyAlignment="1" applyProtection="1">
      <alignment horizontal="left"/>
      <protection locked="0"/>
    </xf>
    <xf numFmtId="164" fontId="1" fillId="0" borderId="1" xfId="1" applyFont="1" applyFill="1" applyBorder="1" applyProtection="1">
      <protection hidden="1"/>
    </xf>
    <xf numFmtId="2" fontId="1" fillId="0" borderId="3" xfId="0" applyNumberFormat="1" applyFont="1" applyFill="1" applyBorder="1" applyProtection="1">
      <protection hidden="1"/>
    </xf>
    <xf numFmtId="0" fontId="1" fillId="0" borderId="9" xfId="0" applyFont="1" applyFill="1" applyBorder="1" applyAlignment="1" applyProtection="1">
      <alignment horizontal="left" indent="2"/>
      <protection hidden="1"/>
    </xf>
    <xf numFmtId="0" fontId="1" fillId="0" borderId="10" xfId="0" applyFont="1" applyFill="1" applyBorder="1" applyAlignment="1" applyProtection="1">
      <alignment horizontal="left" indent="2"/>
      <protection hidden="1"/>
    </xf>
    <xf numFmtId="0" fontId="1" fillId="0" borderId="10" xfId="0" applyFont="1" applyFill="1" applyBorder="1" applyProtection="1">
      <protection hidden="1"/>
    </xf>
    <xf numFmtId="0" fontId="2" fillId="0" borderId="10" xfId="0" applyFont="1" applyFill="1" applyBorder="1" applyAlignment="1" applyProtection="1">
      <alignment horizontal="left"/>
      <protection hidden="1"/>
    </xf>
    <xf numFmtId="164" fontId="1" fillId="0" borderId="11" xfId="1" applyNumberFormat="1" applyFont="1" applyFill="1" applyBorder="1" applyProtection="1">
      <protection hidden="1"/>
    </xf>
    <xf numFmtId="0" fontId="1" fillId="0" borderId="7" xfId="0" applyFont="1" applyFill="1" applyBorder="1" applyProtection="1">
      <protection hidden="1"/>
    </xf>
    <xf numFmtId="0" fontId="1" fillId="0" borderId="3" xfId="0" applyFont="1" applyFill="1" applyBorder="1" applyAlignment="1" applyProtection="1">
      <alignment horizontal="left" indent="2"/>
      <protection hidden="1"/>
    </xf>
    <xf numFmtId="0" fontId="1" fillId="0" borderId="4" xfId="0" applyFont="1" applyFill="1" applyBorder="1" applyAlignment="1" applyProtection="1">
      <alignment horizontal="left" indent="2"/>
      <protection hidden="1"/>
    </xf>
    <xf numFmtId="0" fontId="2" fillId="0" borderId="2" xfId="0" applyFont="1" applyFill="1" applyBorder="1" applyAlignment="1" applyProtection="1">
      <alignment horizontal="left" indent="2"/>
      <protection hidden="1"/>
    </xf>
    <xf numFmtId="0" fontId="2" fillId="0" borderId="0" xfId="0" applyFont="1" applyFill="1" applyBorder="1" applyAlignment="1" applyProtection="1">
      <alignment horizontal="left" indent="2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68" fontId="1" fillId="0" borderId="6" xfId="1" applyNumberFormat="1" applyFont="1" applyFill="1" applyBorder="1" applyProtection="1">
      <protection hidden="1"/>
    </xf>
    <xf numFmtId="10" fontId="1" fillId="0" borderId="2" xfId="1" applyNumberFormat="1" applyFont="1" applyFill="1" applyBorder="1" applyAlignment="1" applyProtection="1">
      <alignment horizontal="right"/>
      <protection hidden="1"/>
    </xf>
    <xf numFmtId="164" fontId="1" fillId="0" borderId="6" xfId="1" applyFont="1" applyFill="1" applyBorder="1" applyAlignment="1" applyProtection="1">
      <alignment horizontal="right"/>
      <protection hidden="1"/>
    </xf>
    <xf numFmtId="169" fontId="1" fillId="0" borderId="2" xfId="1" applyNumberFormat="1" applyFont="1" applyFill="1" applyBorder="1" applyAlignment="1" applyProtection="1">
      <alignment horizontal="right"/>
      <protection hidden="1"/>
    </xf>
    <xf numFmtId="164" fontId="1" fillId="0" borderId="6" xfId="1" applyNumberFormat="1" applyFont="1" applyFill="1" applyBorder="1" applyAlignment="1" applyProtection="1">
      <alignment horizontal="right"/>
      <protection hidden="1"/>
    </xf>
    <xf numFmtId="2" fontId="5" fillId="0" borderId="0" xfId="0" applyNumberFormat="1" applyFont="1" applyFill="1" applyBorder="1" applyProtection="1">
      <protection hidden="1"/>
    </xf>
    <xf numFmtId="2" fontId="1" fillId="0" borderId="0" xfId="0" applyNumberFormat="1" applyFont="1" applyFill="1" applyBorder="1" applyProtection="1">
      <protection hidden="1"/>
    </xf>
    <xf numFmtId="164" fontId="2" fillId="0" borderId="6" xfId="1" applyNumberFormat="1" applyFont="1" applyFill="1" applyBorder="1" applyAlignment="1" applyProtection="1">
      <alignment horizontal="right"/>
      <protection hidden="1"/>
    </xf>
    <xf numFmtId="168" fontId="1" fillId="0" borderId="6" xfId="1" applyNumberFormat="1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left" indent="2"/>
      <protection hidden="1"/>
    </xf>
    <xf numFmtId="0" fontId="2" fillId="0" borderId="8" xfId="0" applyFont="1" applyFill="1" applyBorder="1" applyAlignment="1" applyProtection="1">
      <alignment horizontal="left" indent="2"/>
      <protection hidden="1"/>
    </xf>
    <xf numFmtId="168" fontId="1" fillId="0" borderId="1" xfId="1" applyNumberFormat="1" applyFont="1" applyFill="1" applyBorder="1" applyProtection="1">
      <protection hidden="1"/>
    </xf>
    <xf numFmtId="10" fontId="1" fillId="0" borderId="7" xfId="1" applyNumberFormat="1" applyFont="1" applyFill="1" applyBorder="1" applyAlignment="1" applyProtection="1">
      <alignment horizontal="right"/>
      <protection hidden="1"/>
    </xf>
    <xf numFmtId="164" fontId="2" fillId="0" borderId="1" xfId="1" applyNumberFormat="1" applyFont="1" applyFill="1" applyBorder="1" applyAlignment="1" applyProtection="1">
      <alignment horizontal="right"/>
      <protection hidden="1"/>
    </xf>
    <xf numFmtId="0" fontId="2" fillId="0" borderId="9" xfId="0" applyFont="1" applyFill="1" applyBorder="1" applyAlignment="1" applyProtection="1">
      <alignment horizontal="left" indent="2"/>
      <protection hidden="1"/>
    </xf>
    <xf numFmtId="164" fontId="1" fillId="0" borderId="10" xfId="1" applyFont="1" applyFill="1" applyBorder="1" applyAlignment="1" applyProtection="1">
      <alignment horizontal="right"/>
      <protection hidden="1"/>
    </xf>
    <xf numFmtId="164" fontId="2" fillId="0" borderId="11" xfId="1" applyFont="1" applyFill="1" applyBorder="1" applyAlignment="1" applyProtection="1">
      <alignment horizontal="right"/>
      <protection hidden="1"/>
    </xf>
    <xf numFmtId="2" fontId="2" fillId="0" borderId="0" xfId="0" applyNumberFormat="1" applyFont="1" applyFill="1" applyBorder="1" applyProtection="1">
      <protection hidden="1"/>
    </xf>
    <xf numFmtId="10" fontId="1" fillId="0" borderId="10" xfId="1" applyNumberFormat="1" applyFont="1" applyFill="1" applyBorder="1" applyAlignment="1" applyProtection="1">
      <alignment horizontal="right"/>
      <protection hidden="1"/>
    </xf>
    <xf numFmtId="10" fontId="1" fillId="0" borderId="0" xfId="0" applyNumberFormat="1" applyFont="1" applyFill="1" applyBorder="1" applyProtection="1">
      <protection hidden="1"/>
    </xf>
    <xf numFmtId="164" fontId="1" fillId="0" borderId="4" xfId="1" applyFont="1" applyFill="1" applyBorder="1" applyAlignment="1" applyProtection="1">
      <alignment horizontal="right"/>
      <protection hidden="1"/>
    </xf>
    <xf numFmtId="164" fontId="1" fillId="0" borderId="5" xfId="1" applyFont="1" applyFill="1" applyBorder="1" applyAlignment="1" applyProtection="1">
      <alignment horizontal="right"/>
      <protection hidden="1"/>
    </xf>
    <xf numFmtId="164" fontId="1" fillId="0" borderId="3" xfId="1" applyFont="1" applyFill="1" applyBorder="1" applyAlignment="1" applyProtection="1">
      <alignment horizontal="right"/>
      <protection hidden="1"/>
    </xf>
    <xf numFmtId="164" fontId="1" fillId="0" borderId="5" xfId="1" applyFont="1" applyFill="1" applyBorder="1" applyAlignment="1" applyProtection="1">
      <alignment horizontal="right"/>
      <protection locked="0"/>
    </xf>
    <xf numFmtId="164" fontId="1" fillId="0" borderId="2" xfId="1" applyFont="1" applyFill="1" applyBorder="1" applyAlignment="1" applyProtection="1">
      <alignment horizontal="right"/>
      <protection hidden="1"/>
    </xf>
    <xf numFmtId="164" fontId="1" fillId="0" borderId="6" xfId="1" applyFont="1" applyFill="1" applyBorder="1" applyAlignment="1" applyProtection="1">
      <alignment horizontal="right"/>
      <protection locked="0"/>
    </xf>
    <xf numFmtId="164" fontId="2" fillId="0" borderId="11" xfId="1" applyFont="1" applyFill="1" applyBorder="1" applyProtection="1">
      <protection hidden="1"/>
    </xf>
    <xf numFmtId="0" fontId="1" fillId="0" borderId="3" xfId="0" applyFont="1" applyFill="1" applyBorder="1" applyAlignment="1" applyProtection="1">
      <alignment horizontal="left" indent="2"/>
      <protection locked="0" hidden="1"/>
    </xf>
    <xf numFmtId="0" fontId="1" fillId="0" borderId="4" xfId="0" applyFont="1" applyFill="1" applyBorder="1" applyAlignment="1" applyProtection="1">
      <alignment horizontal="left" indent="2"/>
      <protection locked="0" hidden="1"/>
    </xf>
    <xf numFmtId="0" fontId="1" fillId="0" borderId="0" xfId="0" applyFont="1" applyFill="1" applyBorder="1" applyAlignment="1" applyProtection="1">
      <alignment horizontal="left" indent="2"/>
      <protection locked="0" hidden="1"/>
    </xf>
    <xf numFmtId="0" fontId="1" fillId="0" borderId="8" xfId="0" applyFont="1" applyFill="1" applyBorder="1" applyAlignment="1" applyProtection="1">
      <alignment horizontal="left" indent="2"/>
      <protection locked="0" hidden="1"/>
    </xf>
    <xf numFmtId="0" fontId="6" fillId="0" borderId="0" xfId="0" applyNumberFormat="1" applyFont="1" applyFill="1" applyAlignment="1" applyProtection="1">
      <alignment horizontal="left" indent="2"/>
      <protection hidden="1"/>
    </xf>
    <xf numFmtId="0" fontId="6" fillId="0" borderId="0" xfId="0" applyNumberFormat="1" applyFont="1" applyFill="1" applyProtection="1">
      <protection hidden="1"/>
    </xf>
    <xf numFmtId="0" fontId="7" fillId="0" borderId="0" xfId="0" applyNumberFormat="1" applyFont="1" applyFill="1" applyProtection="1">
      <protection hidden="1"/>
    </xf>
    <xf numFmtId="167" fontId="1" fillId="2" borderId="0" xfId="1" applyNumberFormat="1" applyFont="1" applyFill="1" applyBorder="1" applyProtection="1">
      <protection locked="0"/>
    </xf>
    <xf numFmtId="168" fontId="1" fillId="2" borderId="0" xfId="1" applyNumberFormat="1" applyFont="1" applyFill="1" applyBorder="1" applyAlignment="1" applyProtection="1">
      <protection locked="0"/>
    </xf>
    <xf numFmtId="164" fontId="1" fillId="2" borderId="0" xfId="1" applyFont="1" applyFill="1" applyBorder="1" applyAlignment="1" applyProtection="1">
      <alignment horizontal="right"/>
      <protection locked="0"/>
    </xf>
    <xf numFmtId="14" fontId="2" fillId="0" borderId="2" xfId="0" applyNumberFormat="1" applyFont="1" applyFill="1" applyBorder="1" applyAlignment="1" applyProtection="1">
      <alignment horizontal="left" indent="2"/>
      <protection locked="0" hidden="1"/>
    </xf>
    <xf numFmtId="0" fontId="2" fillId="0" borderId="0" xfId="0" applyFont="1" applyFill="1" applyBorder="1" applyProtection="1">
      <protection locked="0" hidden="1"/>
    </xf>
    <xf numFmtId="169" fontId="1" fillId="0" borderId="0" xfId="0" applyNumberFormat="1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/>
      <protection hidden="1"/>
    </xf>
    <xf numFmtId="10" fontId="19" fillId="0" borderId="0" xfId="0" applyNumberFormat="1" applyFont="1" applyFill="1" applyBorder="1" applyAlignment="1" applyProtection="1">
      <alignment horizontal="center"/>
      <protection hidden="1"/>
    </xf>
    <xf numFmtId="164" fontId="19" fillId="0" borderId="0" xfId="0" applyNumberFormat="1" applyFont="1" applyFill="1" applyBorder="1" applyAlignment="1" applyProtection="1">
      <alignment horizontal="center"/>
      <protection hidden="1"/>
    </xf>
    <xf numFmtId="164" fontId="18" fillId="0" borderId="0" xfId="0" applyNumberFormat="1" applyFont="1" applyFill="1" applyBorder="1" applyAlignment="1" applyProtection="1">
      <alignment horizontal="center"/>
      <protection hidden="1"/>
    </xf>
    <xf numFmtId="2" fontId="18" fillId="0" borderId="0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Protection="1">
      <protection hidden="1"/>
    </xf>
    <xf numFmtId="44" fontId="18" fillId="0" borderId="0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14" fontId="18" fillId="0" borderId="0" xfId="0" applyNumberFormat="1" applyFont="1" applyFill="1" applyBorder="1" applyAlignment="1" applyProtection="1">
      <alignment horizontal="center"/>
      <protection hidden="1"/>
    </xf>
    <xf numFmtId="0" fontId="18" fillId="0" borderId="5" xfId="0" applyFont="1" applyFill="1" applyBorder="1" applyProtection="1">
      <protection hidden="1"/>
    </xf>
    <xf numFmtId="0" fontId="18" fillId="0" borderId="6" xfId="0" applyFont="1" applyFill="1" applyBorder="1" applyProtection="1">
      <protection hidden="1"/>
    </xf>
    <xf numFmtId="0" fontId="17" fillId="0" borderId="6" xfId="0" applyFont="1" applyFill="1" applyBorder="1" applyProtection="1">
      <protection hidden="1"/>
    </xf>
    <xf numFmtId="0" fontId="17" fillId="0" borderId="5" xfId="0" applyFont="1" applyFill="1" applyBorder="1" applyProtection="1">
      <protection hidden="1"/>
    </xf>
    <xf numFmtId="0" fontId="18" fillId="0" borderId="1" xfId="0" applyFont="1" applyFill="1" applyBorder="1" applyProtection="1">
      <protection hidden="1"/>
    </xf>
    <xf numFmtId="0" fontId="18" fillId="0" borderId="0" xfId="0" applyNumberFormat="1" applyFont="1" applyFill="1" applyBorder="1" applyAlignment="1" applyProtection="1">
      <alignment horizontal="center"/>
      <protection hidden="1"/>
    </xf>
    <xf numFmtId="164" fontId="18" fillId="0" borderId="0" xfId="0" applyNumberFormat="1" applyFont="1" applyFill="1" applyBorder="1" applyProtection="1">
      <protection hidden="1"/>
    </xf>
    <xf numFmtId="0" fontId="17" fillId="0" borderId="1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2" xfId="0" applyFont="1" applyFill="1" applyBorder="1" applyProtection="1">
      <protection hidden="1"/>
    </xf>
    <xf numFmtId="0" fontId="2" fillId="3" borderId="6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left" indent="2"/>
      <protection locked="0" hidden="1"/>
    </xf>
    <xf numFmtId="0" fontId="1" fillId="3" borderId="0" xfId="0" applyFont="1" applyFill="1" applyBorder="1" applyAlignment="1" applyProtection="1">
      <alignment horizontal="center"/>
      <protection locked="0" hidden="1"/>
    </xf>
    <xf numFmtId="2" fontId="1" fillId="3" borderId="6" xfId="0" applyNumberFormat="1" applyFont="1" applyFill="1" applyBorder="1" applyAlignment="1" applyProtection="1">
      <alignment horizontal="left"/>
      <protection locked="0" hidden="1"/>
    </xf>
    <xf numFmtId="0" fontId="5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14" fontId="1" fillId="3" borderId="2" xfId="0" applyNumberFormat="1" applyFont="1" applyFill="1" applyBorder="1" applyAlignment="1" applyProtection="1">
      <alignment horizontal="left" indent="2"/>
      <protection locked="0" hidden="1"/>
    </xf>
    <xf numFmtId="164" fontId="5" fillId="3" borderId="0" xfId="0" applyNumberFormat="1" applyFont="1" applyFill="1" applyBorder="1" applyProtection="1">
      <protection hidden="1"/>
    </xf>
    <xf numFmtId="0" fontId="2" fillId="3" borderId="2" xfId="0" applyFont="1" applyFill="1" applyBorder="1" applyAlignment="1" applyProtection="1">
      <alignment horizontal="left" indent="2"/>
      <protection locked="0" hidden="1"/>
    </xf>
    <xf numFmtId="0" fontId="2" fillId="3" borderId="0" xfId="0" applyFont="1" applyFill="1" applyBorder="1" applyAlignment="1" applyProtection="1">
      <alignment horizontal="left"/>
      <protection locked="0" hidden="1"/>
    </xf>
    <xf numFmtId="0" fontId="1" fillId="3" borderId="0" xfId="0" applyFont="1" applyFill="1" applyBorder="1" applyProtection="1">
      <protection locked="0" hidden="1"/>
    </xf>
    <xf numFmtId="0" fontId="1" fillId="3" borderId="0" xfId="0" applyFont="1" applyFill="1" applyBorder="1" applyAlignment="1" applyProtection="1">
      <alignment horizontal="centerContinuous"/>
      <protection locked="0" hidden="1"/>
    </xf>
    <xf numFmtId="164" fontId="1" fillId="3" borderId="6" xfId="0" applyNumberFormat="1" applyFont="1" applyFill="1" applyBorder="1" applyProtection="1">
      <protection locked="0" hidden="1"/>
    </xf>
    <xf numFmtId="14" fontId="2" fillId="3" borderId="2" xfId="0" applyNumberFormat="1" applyFont="1" applyFill="1" applyBorder="1" applyAlignment="1" applyProtection="1">
      <alignment horizontal="left" indent="2"/>
      <protection locked="0" hidden="1"/>
    </xf>
    <xf numFmtId="0" fontId="2" fillId="3" borderId="0" xfId="0" applyFont="1" applyFill="1" applyBorder="1" applyProtection="1">
      <protection locked="0" hidden="1"/>
    </xf>
    <xf numFmtId="0" fontId="1" fillId="3" borderId="0" xfId="0" applyNumberFormat="1" applyFont="1" applyFill="1" applyBorder="1" applyAlignment="1" applyProtection="1">
      <alignment horizontal="left"/>
      <protection locked="0" hidden="1"/>
    </xf>
    <xf numFmtId="166" fontId="1" fillId="3" borderId="6" xfId="0" applyNumberFormat="1" applyFont="1" applyFill="1" applyBorder="1" applyAlignment="1" applyProtection="1">
      <protection locked="0" hidden="1"/>
    </xf>
    <xf numFmtId="10" fontId="5" fillId="3" borderId="0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left"/>
      <protection locked="0" hidden="1"/>
    </xf>
    <xf numFmtId="0" fontId="2" fillId="3" borderId="3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1" fillId="3" borderId="7" xfId="0" applyFont="1" applyFill="1" applyBorder="1" applyAlignment="1" applyProtection="1">
      <alignment horizontal="left" indent="2"/>
      <protection locked="0" hidden="1"/>
    </xf>
    <xf numFmtId="0" fontId="1" fillId="3" borderId="8" xfId="0" applyFont="1" applyFill="1" applyBorder="1" applyAlignment="1" applyProtection="1">
      <alignment horizontal="left"/>
      <protection locked="0" hidden="1"/>
    </xf>
    <xf numFmtId="0" fontId="1" fillId="3" borderId="8" xfId="0" applyFont="1" applyFill="1" applyBorder="1" applyProtection="1">
      <protection locked="0" hidden="1"/>
    </xf>
    <xf numFmtId="0" fontId="1" fillId="3" borderId="1" xfId="0" applyFont="1" applyFill="1" applyBorder="1" applyProtection="1">
      <protection locked="0" hidden="1"/>
    </xf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alignment horizontal="left" indent="2"/>
      <protection hidden="1"/>
    </xf>
    <xf numFmtId="0" fontId="2" fillId="3" borderId="4" xfId="0" applyFont="1" applyFill="1" applyBorder="1" applyAlignment="1" applyProtection="1">
      <alignment horizontal="left" indent="2"/>
      <protection hidden="1"/>
    </xf>
    <xf numFmtId="2" fontId="1" fillId="3" borderId="5" xfId="0" applyNumberFormat="1" applyFont="1" applyFill="1" applyBorder="1" applyProtection="1">
      <protection hidden="1"/>
    </xf>
    <xf numFmtId="0" fontId="3" fillId="3" borderId="2" xfId="0" applyFont="1" applyFill="1" applyBorder="1" applyAlignment="1" applyProtection="1">
      <protection hidden="1"/>
    </xf>
    <xf numFmtId="0" fontId="1" fillId="3" borderId="2" xfId="0" applyFont="1" applyFill="1" applyBorder="1" applyAlignment="1" applyProtection="1">
      <alignment horizontal="left" indent="2"/>
      <protection hidden="1"/>
    </xf>
    <xf numFmtId="0" fontId="1" fillId="3" borderId="0" xfId="0" applyFont="1" applyFill="1" applyBorder="1" applyAlignment="1" applyProtection="1">
      <alignment horizontal="left" indent="2"/>
      <protection hidden="1"/>
    </xf>
    <xf numFmtId="167" fontId="1" fillId="3" borderId="0" xfId="1" applyNumberFormat="1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right"/>
      <protection hidden="1"/>
    </xf>
    <xf numFmtId="164" fontId="1" fillId="3" borderId="0" xfId="1" applyFont="1" applyFill="1" applyBorder="1" applyAlignment="1" applyProtection="1">
      <alignment horizontal="right"/>
      <protection locked="0"/>
    </xf>
    <xf numFmtId="44" fontId="1" fillId="3" borderId="0" xfId="2" applyFont="1" applyFill="1" applyBorder="1" applyAlignment="1" applyProtection="1">
      <alignment horizontal="left"/>
      <protection hidden="1"/>
    </xf>
    <xf numFmtId="164" fontId="1" fillId="3" borderId="6" xfId="1" applyFont="1" applyFill="1" applyBorder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1" fillId="3" borderId="8" xfId="0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164" fontId="1" fillId="3" borderId="0" xfId="1" applyFont="1" applyFill="1" applyBorder="1" applyAlignment="1" applyProtection="1">
      <alignment horizontal="right"/>
      <protection hidden="1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left" indent="2"/>
      <protection locked="0"/>
    </xf>
    <xf numFmtId="0" fontId="1" fillId="3" borderId="0" xfId="0" applyFont="1" applyFill="1" applyBorder="1" applyAlignment="1" applyProtection="1">
      <alignment horizontal="left" indent="2"/>
      <protection locked="0"/>
    </xf>
    <xf numFmtId="168" fontId="1" fillId="3" borderId="0" xfId="1" applyNumberFormat="1" applyFont="1" applyFill="1" applyBorder="1" applyAlignment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right"/>
      <protection locked="0"/>
    </xf>
    <xf numFmtId="44" fontId="1" fillId="3" borderId="0" xfId="2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 indent="2"/>
      <protection locked="0"/>
    </xf>
    <xf numFmtId="0" fontId="1" fillId="3" borderId="8" xfId="0" applyFont="1" applyFill="1" applyBorder="1" applyAlignment="1" applyProtection="1">
      <alignment horizontal="left" indent="2"/>
      <protection locked="0"/>
    </xf>
    <xf numFmtId="168" fontId="1" fillId="3" borderId="8" xfId="1" applyNumberFormat="1" applyFont="1" applyFill="1" applyBorder="1" applyAlignment="1" applyProtection="1"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164" fontId="1" fillId="3" borderId="8" xfId="1" applyFont="1" applyFill="1" applyBorder="1" applyAlignment="1" applyProtection="1">
      <alignment horizontal="right"/>
      <protection locked="0"/>
    </xf>
    <xf numFmtId="44" fontId="1" fillId="3" borderId="8" xfId="2" applyFont="1" applyFill="1" applyBorder="1" applyAlignment="1" applyProtection="1">
      <alignment horizontal="left"/>
      <protection locked="0"/>
    </xf>
    <xf numFmtId="164" fontId="1" fillId="3" borderId="1" xfId="1" applyFont="1" applyFill="1" applyBorder="1" applyProtection="1">
      <protection hidden="1"/>
    </xf>
    <xf numFmtId="2" fontId="1" fillId="3" borderId="3" xfId="0" applyNumberFormat="1" applyFont="1" applyFill="1" applyBorder="1" applyProtection="1">
      <protection hidden="1"/>
    </xf>
    <xf numFmtId="164" fontId="1" fillId="3" borderId="0" xfId="0" applyNumberFormat="1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indent="2"/>
      <protection hidden="1"/>
    </xf>
    <xf numFmtId="0" fontId="1" fillId="3" borderId="10" xfId="0" applyFont="1" applyFill="1" applyBorder="1" applyAlignment="1" applyProtection="1">
      <alignment horizontal="left" indent="2"/>
      <protection hidden="1"/>
    </xf>
    <xf numFmtId="0" fontId="1" fillId="3" borderId="10" xfId="0" applyFont="1" applyFill="1" applyBorder="1" applyProtection="1"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164" fontId="1" fillId="3" borderId="11" xfId="1" applyNumberFormat="1" applyFont="1" applyFill="1" applyBorder="1" applyProtection="1">
      <protection hidden="1"/>
    </xf>
    <xf numFmtId="0" fontId="1" fillId="3" borderId="7" xfId="0" applyFont="1" applyFill="1" applyBorder="1" applyProtection="1">
      <protection hidden="1"/>
    </xf>
    <xf numFmtId="0" fontId="1" fillId="3" borderId="3" xfId="0" applyFont="1" applyFill="1" applyBorder="1" applyAlignment="1" applyProtection="1">
      <alignment horizontal="left" indent="2"/>
      <protection hidden="1"/>
    </xf>
    <xf numFmtId="0" fontId="1" fillId="3" borderId="4" xfId="0" applyFont="1" applyFill="1" applyBorder="1" applyAlignment="1" applyProtection="1">
      <alignment horizontal="left" indent="2"/>
      <protection hidden="1"/>
    </xf>
    <xf numFmtId="2" fontId="1" fillId="3" borderId="0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left" indent="2"/>
      <protection hidden="1"/>
    </xf>
    <xf numFmtId="0" fontId="2" fillId="3" borderId="0" xfId="0" applyFont="1" applyFill="1" applyBorder="1" applyAlignment="1" applyProtection="1">
      <alignment horizontal="left" indent="2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168" fontId="1" fillId="3" borderId="6" xfId="1" applyNumberFormat="1" applyFont="1" applyFill="1" applyBorder="1" applyProtection="1">
      <protection hidden="1"/>
    </xf>
    <xf numFmtId="10" fontId="1" fillId="3" borderId="2" xfId="1" applyNumberFormat="1" applyFont="1" applyFill="1" applyBorder="1" applyAlignment="1" applyProtection="1">
      <alignment horizontal="right"/>
      <protection hidden="1"/>
    </xf>
    <xf numFmtId="164" fontId="1" fillId="3" borderId="6" xfId="1" applyFont="1" applyFill="1" applyBorder="1" applyAlignment="1" applyProtection="1">
      <alignment horizontal="right"/>
      <protection hidden="1"/>
    </xf>
    <xf numFmtId="169" fontId="1" fillId="3" borderId="2" xfId="1" applyNumberFormat="1" applyFont="1" applyFill="1" applyBorder="1" applyAlignment="1" applyProtection="1">
      <alignment horizontal="right"/>
      <protection hidden="1"/>
    </xf>
    <xf numFmtId="164" fontId="1" fillId="3" borderId="6" xfId="1" applyNumberFormat="1" applyFont="1" applyFill="1" applyBorder="1" applyAlignment="1" applyProtection="1">
      <alignment horizontal="right"/>
      <protection hidden="1"/>
    </xf>
    <xf numFmtId="2" fontId="5" fillId="3" borderId="0" xfId="0" applyNumberFormat="1" applyFont="1" applyFill="1" applyBorder="1" applyProtection="1">
      <protection hidden="1"/>
    </xf>
    <xf numFmtId="169" fontId="1" fillId="3" borderId="0" xfId="0" applyNumberFormat="1" applyFont="1" applyFill="1" applyBorder="1" applyProtection="1">
      <protection hidden="1"/>
    </xf>
    <xf numFmtId="0" fontId="13" fillId="3" borderId="0" xfId="0" applyFont="1" applyFill="1" applyBorder="1" applyProtection="1">
      <protection hidden="1"/>
    </xf>
    <xf numFmtId="44" fontId="1" fillId="3" borderId="0" xfId="0" applyNumberFormat="1" applyFont="1" applyFill="1" applyBorder="1" applyAlignment="1" applyProtection="1">
      <alignment horizontal="center"/>
      <protection hidden="1"/>
    </xf>
    <xf numFmtId="2" fontId="1" fillId="3" borderId="0" xfId="0" applyNumberFormat="1" applyFont="1" applyFill="1" applyBorder="1" applyProtection="1">
      <protection hidden="1"/>
    </xf>
    <xf numFmtId="164" fontId="2" fillId="3" borderId="6" xfId="1" applyNumberFormat="1" applyFont="1" applyFill="1" applyBorder="1" applyAlignment="1" applyProtection="1">
      <alignment horizontal="right"/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14" fontId="1" fillId="3" borderId="0" xfId="0" applyNumberFormat="1" applyFont="1" applyFill="1" applyBorder="1" applyAlignment="1" applyProtection="1">
      <alignment horizontal="center"/>
      <protection hidden="1"/>
    </xf>
    <xf numFmtId="168" fontId="1" fillId="3" borderId="6" xfId="1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 indent="2"/>
      <protection hidden="1"/>
    </xf>
    <xf numFmtId="0" fontId="2" fillId="3" borderId="8" xfId="0" applyFont="1" applyFill="1" applyBorder="1" applyAlignment="1" applyProtection="1">
      <alignment horizontal="left" indent="2"/>
      <protection hidden="1"/>
    </xf>
    <xf numFmtId="168" fontId="1" fillId="3" borderId="1" xfId="1" applyNumberFormat="1" applyFont="1" applyFill="1" applyBorder="1" applyProtection="1">
      <protection hidden="1"/>
    </xf>
    <xf numFmtId="10" fontId="1" fillId="3" borderId="7" xfId="1" applyNumberFormat="1" applyFont="1" applyFill="1" applyBorder="1" applyAlignment="1" applyProtection="1">
      <alignment horizontal="right"/>
      <protection hidden="1"/>
    </xf>
    <xf numFmtId="164" fontId="2" fillId="3" borderId="1" xfId="1" applyNumberFormat="1" applyFont="1" applyFill="1" applyBorder="1" applyAlignment="1" applyProtection="1">
      <alignment horizontal="right"/>
      <protection hidden="1"/>
    </xf>
    <xf numFmtId="0" fontId="2" fillId="3" borderId="9" xfId="0" applyFont="1" applyFill="1" applyBorder="1" applyAlignment="1" applyProtection="1">
      <alignment horizontal="left" indent="2"/>
      <protection hidden="1"/>
    </xf>
    <xf numFmtId="164" fontId="1" fillId="3" borderId="10" xfId="1" applyFont="1" applyFill="1" applyBorder="1" applyAlignment="1" applyProtection="1">
      <alignment horizontal="right"/>
      <protection hidden="1"/>
    </xf>
    <xf numFmtId="164" fontId="2" fillId="3" borderId="11" xfId="1" applyFont="1" applyFill="1" applyBorder="1" applyAlignment="1" applyProtection="1">
      <alignment horizontal="right"/>
      <protection hidden="1"/>
    </xf>
    <xf numFmtId="2" fontId="2" fillId="3" borderId="0" xfId="0" applyNumberFormat="1" applyFont="1" applyFill="1" applyBorder="1" applyProtection="1">
      <protection hidden="1"/>
    </xf>
    <xf numFmtId="10" fontId="1" fillId="3" borderId="10" xfId="1" applyNumberFormat="1" applyFont="1" applyFill="1" applyBorder="1" applyAlignment="1" applyProtection="1">
      <alignment horizontal="right"/>
      <protection hidden="1"/>
    </xf>
    <xf numFmtId="10" fontId="1" fillId="3" borderId="0" xfId="0" applyNumberFormat="1" applyFont="1" applyFill="1" applyBorder="1" applyProtection="1">
      <protection hidden="1"/>
    </xf>
    <xf numFmtId="164" fontId="1" fillId="3" borderId="4" xfId="1" applyFont="1" applyFill="1" applyBorder="1" applyAlignment="1" applyProtection="1">
      <alignment horizontal="right"/>
      <protection hidden="1"/>
    </xf>
    <xf numFmtId="164" fontId="1" fillId="3" borderId="5" xfId="1" applyFont="1" applyFill="1" applyBorder="1" applyAlignment="1" applyProtection="1">
      <alignment horizontal="right"/>
      <protection hidden="1"/>
    </xf>
    <xf numFmtId="164" fontId="1" fillId="3" borderId="3" xfId="1" applyFont="1" applyFill="1" applyBorder="1" applyAlignment="1" applyProtection="1">
      <alignment horizontal="right"/>
      <protection hidden="1"/>
    </xf>
    <xf numFmtId="164" fontId="1" fillId="3" borderId="5" xfId="1" applyFont="1" applyFill="1" applyBorder="1" applyAlignment="1" applyProtection="1">
      <alignment horizontal="right"/>
      <protection locked="0"/>
    </xf>
    <xf numFmtId="164" fontId="1" fillId="3" borderId="2" xfId="1" applyFont="1" applyFill="1" applyBorder="1" applyAlignment="1" applyProtection="1">
      <alignment horizontal="right"/>
      <protection hidden="1"/>
    </xf>
    <xf numFmtId="164" fontId="1" fillId="3" borderId="6" xfId="1" applyFont="1" applyFill="1" applyBorder="1" applyAlignment="1" applyProtection="1">
      <alignment horizontal="right"/>
      <protection locked="0"/>
    </xf>
    <xf numFmtId="0" fontId="1" fillId="3" borderId="7" xfId="0" applyFont="1" applyFill="1" applyBorder="1" applyAlignment="1" applyProtection="1">
      <alignment horizontal="left" indent="2"/>
      <protection hidden="1"/>
    </xf>
    <xf numFmtId="0" fontId="1" fillId="3" borderId="8" xfId="0" applyFont="1" applyFill="1" applyBorder="1" applyAlignment="1" applyProtection="1">
      <alignment horizontal="left" indent="2"/>
      <protection hidden="1"/>
    </xf>
    <xf numFmtId="164" fontId="1" fillId="3" borderId="8" xfId="1" applyFont="1" applyFill="1" applyBorder="1" applyAlignment="1" applyProtection="1">
      <alignment horizontal="right"/>
      <protection hidden="1"/>
    </xf>
    <xf numFmtId="164" fontId="1" fillId="3" borderId="1" xfId="1" applyFont="1" applyFill="1" applyBorder="1" applyAlignment="1" applyProtection="1">
      <alignment horizontal="right"/>
      <protection hidden="1"/>
    </xf>
    <xf numFmtId="164" fontId="1" fillId="3" borderId="7" xfId="1" applyFont="1" applyFill="1" applyBorder="1" applyAlignment="1" applyProtection="1">
      <alignment horizontal="right"/>
      <protection hidden="1"/>
    </xf>
    <xf numFmtId="164" fontId="1" fillId="3" borderId="1" xfId="1" applyFont="1" applyFill="1" applyBorder="1" applyAlignment="1" applyProtection="1">
      <alignment horizontal="right"/>
      <protection locked="0"/>
    </xf>
    <xf numFmtId="164" fontId="2" fillId="3" borderId="11" xfId="1" applyFont="1" applyFill="1" applyBorder="1" applyProtection="1">
      <protection hidden="1"/>
    </xf>
    <xf numFmtId="0" fontId="1" fillId="3" borderId="3" xfId="0" applyFont="1" applyFill="1" applyBorder="1" applyAlignment="1" applyProtection="1">
      <alignment horizontal="left" indent="2"/>
      <protection locked="0" hidden="1"/>
    </xf>
    <xf numFmtId="0" fontId="1" fillId="3" borderId="4" xfId="0" applyFont="1" applyFill="1" applyBorder="1" applyAlignment="1" applyProtection="1">
      <alignment horizontal="left" indent="2"/>
      <protection locked="0" hidden="1"/>
    </xf>
    <xf numFmtId="0" fontId="1" fillId="3" borderId="0" xfId="0" applyFont="1" applyFill="1" applyBorder="1" applyAlignment="1" applyProtection="1">
      <alignment horizontal="left" indent="2"/>
      <protection locked="0" hidden="1"/>
    </xf>
    <xf numFmtId="0" fontId="1" fillId="3" borderId="8" xfId="0" applyFont="1" applyFill="1" applyBorder="1" applyAlignment="1" applyProtection="1">
      <alignment horizontal="left" indent="2"/>
      <protection locked="0" hidden="1"/>
    </xf>
    <xf numFmtId="0" fontId="14" fillId="3" borderId="0" xfId="0" applyNumberFormat="1" applyFont="1" applyFill="1" applyAlignment="1" applyProtection="1">
      <alignment horizontal="left" indent="2"/>
      <protection hidden="1"/>
    </xf>
    <xf numFmtId="0" fontId="14" fillId="3" borderId="0" xfId="0" applyNumberFormat="1" applyFont="1" applyFill="1" applyProtection="1">
      <protection hidden="1"/>
    </xf>
    <xf numFmtId="0" fontId="5" fillId="3" borderId="0" xfId="0" applyNumberFormat="1" applyFont="1" applyFill="1" applyProtection="1">
      <protection hidden="1"/>
    </xf>
    <xf numFmtId="0" fontId="3" fillId="3" borderId="0" xfId="0" applyFont="1" applyFill="1" applyBorder="1" applyProtection="1">
      <protection hidden="1"/>
    </xf>
    <xf numFmtId="0" fontId="0" fillId="0" borderId="0" xfId="0" applyFill="1"/>
    <xf numFmtId="0" fontId="21" fillId="0" borderId="2" xfId="0" applyFont="1" applyFill="1" applyBorder="1" applyAlignment="1" applyProtection="1">
      <alignment horizontal="left" indent="2"/>
      <protection hidden="1"/>
    </xf>
    <xf numFmtId="0" fontId="21" fillId="0" borderId="0" xfId="0" applyFont="1" applyFill="1" applyBorder="1" applyAlignment="1" applyProtection="1">
      <alignment horizontal="left" indent="2"/>
      <protection hidden="1"/>
    </xf>
    <xf numFmtId="164" fontId="21" fillId="0" borderId="0" xfId="1" applyFont="1" applyFill="1" applyBorder="1" applyAlignment="1" applyProtection="1">
      <alignment horizontal="right"/>
      <protection hidden="1"/>
    </xf>
    <xf numFmtId="168" fontId="2" fillId="0" borderId="6" xfId="1" applyNumberFormat="1" applyFont="1" applyFill="1" applyBorder="1" applyProtection="1">
      <protection hidden="1"/>
    </xf>
    <xf numFmtId="169" fontId="2" fillId="0" borderId="2" xfId="1" applyNumberFormat="1" applyFont="1" applyFill="1" applyBorder="1" applyAlignment="1" applyProtection="1">
      <alignment horizontal="right"/>
      <protection hidden="1"/>
    </xf>
    <xf numFmtId="164" fontId="2" fillId="0" borderId="6" xfId="1" applyFont="1" applyFill="1" applyBorder="1" applyAlignment="1" applyProtection="1">
      <alignment horizontal="right"/>
      <protection hidden="1"/>
    </xf>
    <xf numFmtId="164" fontId="1" fillId="3" borderId="0" xfId="0" applyNumberFormat="1" applyFont="1" applyFill="1" applyBorder="1" applyProtection="1">
      <protection hidden="1"/>
    </xf>
    <xf numFmtId="0" fontId="1" fillId="0" borderId="14" xfId="0" applyFont="1" applyFill="1" applyBorder="1" applyAlignment="1" applyProtection="1">
      <alignment horizontal="left" indent="2"/>
      <protection locked="0" hidden="1"/>
    </xf>
    <xf numFmtId="0" fontId="1" fillId="0" borderId="15" xfId="0" applyFont="1" applyFill="1" applyBorder="1" applyAlignment="1" applyProtection="1">
      <alignment horizontal="left" indent="2"/>
      <protection hidden="1"/>
    </xf>
    <xf numFmtId="0" fontId="1" fillId="0" borderId="15" xfId="0" applyFont="1" applyFill="1" applyBorder="1" applyProtection="1">
      <protection hidden="1"/>
    </xf>
    <xf numFmtId="164" fontId="1" fillId="0" borderId="15" xfId="1" applyFont="1" applyFill="1" applyBorder="1" applyAlignment="1" applyProtection="1">
      <alignment horizontal="right"/>
      <protection hidden="1"/>
    </xf>
    <xf numFmtId="164" fontId="1" fillId="0" borderId="16" xfId="1" applyFont="1" applyFill="1" applyBorder="1" applyAlignment="1" applyProtection="1">
      <alignment horizontal="right"/>
      <protection hidden="1"/>
    </xf>
    <xf numFmtId="164" fontId="1" fillId="0" borderId="14" xfId="1" applyFont="1" applyFill="1" applyBorder="1" applyAlignment="1" applyProtection="1">
      <alignment horizontal="right"/>
      <protection hidden="1"/>
    </xf>
    <xf numFmtId="164" fontId="1" fillId="0" borderId="16" xfId="1" applyFont="1" applyFill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16" fillId="2" borderId="7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/>
      <protection locked="0" hidden="1"/>
    </xf>
    <xf numFmtId="0" fontId="4" fillId="0" borderId="4" xfId="0" applyFont="1" applyFill="1" applyBorder="1" applyAlignment="1" applyProtection="1">
      <alignment horizontal="center"/>
      <protection locked="0" hidden="1"/>
    </xf>
    <xf numFmtId="0" fontId="4" fillId="0" borderId="5" xfId="0" applyFont="1" applyFill="1" applyBorder="1" applyAlignment="1" applyProtection="1">
      <alignment horizontal="center"/>
      <protection locked="0" hidden="1"/>
    </xf>
    <xf numFmtId="165" fontId="1" fillId="0" borderId="0" xfId="0" applyNumberFormat="1" applyFont="1" applyFill="1" applyBorder="1" applyAlignment="1" applyProtection="1">
      <alignment horizontal="left"/>
      <protection locked="0" hidden="1"/>
    </xf>
    <xf numFmtId="49" fontId="1" fillId="0" borderId="0" xfId="0" applyNumberFormat="1" applyFont="1" applyFill="1" applyBorder="1" applyAlignment="1" applyProtection="1">
      <alignment horizontal="left"/>
      <protection locked="0" hidden="1"/>
    </xf>
    <xf numFmtId="49" fontId="1" fillId="0" borderId="6" xfId="0" applyNumberFormat="1" applyFont="1" applyFill="1" applyBorder="1" applyAlignment="1" applyProtection="1">
      <alignment horizontal="left"/>
      <protection locked="0" hidden="1"/>
    </xf>
    <xf numFmtId="14" fontId="1" fillId="0" borderId="0" xfId="0" applyNumberFormat="1" applyFont="1" applyFill="1" applyBorder="1" applyAlignment="1" applyProtection="1">
      <alignment horizontal="left"/>
      <protection locked="0" hidden="1"/>
    </xf>
    <xf numFmtId="0" fontId="1" fillId="0" borderId="0" xfId="0" applyFont="1" applyFill="1" applyBorder="1" applyAlignment="1" applyProtection="1">
      <alignment horizontal="left"/>
      <protection locked="0" hidden="1"/>
    </xf>
    <xf numFmtId="0" fontId="1" fillId="0" borderId="6" xfId="0" applyFont="1" applyFill="1" applyBorder="1" applyAlignment="1" applyProtection="1">
      <alignment horizontal="left"/>
      <protection locked="0" hidden="1"/>
    </xf>
    <xf numFmtId="49" fontId="1" fillId="0" borderId="8" xfId="0" applyNumberFormat="1" applyFont="1" applyFill="1" applyBorder="1" applyAlignment="1" applyProtection="1">
      <alignment horizontal="left"/>
      <protection locked="0" hidden="1"/>
    </xf>
    <xf numFmtId="49" fontId="1" fillId="0" borderId="1" xfId="0" applyNumberFormat="1" applyFont="1" applyFill="1" applyBorder="1" applyAlignment="1" applyProtection="1">
      <alignment horizontal="left"/>
      <protection locked="0" hidden="1"/>
    </xf>
    <xf numFmtId="165" fontId="1" fillId="0" borderId="6" xfId="0" applyNumberFormat="1" applyFont="1" applyFill="1" applyBorder="1" applyAlignment="1" applyProtection="1">
      <alignment horizontal="left"/>
      <protection locked="0" hidden="1"/>
    </xf>
    <xf numFmtId="0" fontId="1" fillId="0" borderId="8" xfId="0" applyFont="1" applyFill="1" applyBorder="1" applyAlignment="1" applyProtection="1">
      <alignment horizontal="left"/>
      <protection locked="0"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left"/>
      <protection locked="0" hidden="1"/>
    </xf>
    <xf numFmtId="0" fontId="1" fillId="0" borderId="5" xfId="0" applyFont="1" applyFill="1" applyBorder="1" applyAlignment="1" applyProtection="1">
      <alignment horizontal="left"/>
      <protection locked="0"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locked="0" hidden="1"/>
    </xf>
    <xf numFmtId="0" fontId="4" fillId="3" borderId="4" xfId="0" applyFont="1" applyFill="1" applyBorder="1" applyAlignment="1" applyProtection="1">
      <alignment horizontal="center"/>
      <protection locked="0" hidden="1"/>
    </xf>
    <xf numFmtId="0" fontId="4" fillId="3" borderId="5" xfId="0" applyFont="1" applyFill="1" applyBorder="1" applyAlignment="1" applyProtection="1">
      <alignment horizontal="center"/>
      <protection locked="0" hidden="1"/>
    </xf>
    <xf numFmtId="165" fontId="1" fillId="3" borderId="0" xfId="0" applyNumberFormat="1" applyFont="1" applyFill="1" applyBorder="1" applyAlignment="1" applyProtection="1">
      <alignment horizontal="left"/>
      <protection locked="0" hidden="1"/>
    </xf>
    <xf numFmtId="49" fontId="1" fillId="3" borderId="0" xfId="0" applyNumberFormat="1" applyFont="1" applyFill="1" applyBorder="1" applyAlignment="1" applyProtection="1">
      <alignment horizontal="left"/>
      <protection locked="0" hidden="1"/>
    </xf>
    <xf numFmtId="49" fontId="1" fillId="3" borderId="6" xfId="0" applyNumberFormat="1" applyFont="1" applyFill="1" applyBorder="1" applyAlignment="1" applyProtection="1">
      <alignment horizontal="left"/>
      <protection locked="0" hidden="1"/>
    </xf>
    <xf numFmtId="14" fontId="1" fillId="3" borderId="0" xfId="0" applyNumberFormat="1" applyFont="1" applyFill="1" applyBorder="1" applyAlignment="1" applyProtection="1">
      <alignment horizontal="left"/>
      <protection locked="0" hidden="1"/>
    </xf>
    <xf numFmtId="0" fontId="1" fillId="3" borderId="0" xfId="0" applyFont="1" applyFill="1" applyBorder="1" applyAlignment="1" applyProtection="1">
      <alignment horizontal="left"/>
      <protection locked="0" hidden="1"/>
    </xf>
    <xf numFmtId="0" fontId="1" fillId="3" borderId="6" xfId="0" applyFont="1" applyFill="1" applyBorder="1" applyAlignment="1" applyProtection="1">
      <alignment horizontal="left"/>
      <protection locked="0" hidden="1"/>
    </xf>
    <xf numFmtId="165" fontId="1" fillId="3" borderId="6" xfId="0" applyNumberFormat="1" applyFont="1" applyFill="1" applyBorder="1" applyAlignment="1" applyProtection="1">
      <alignment horizontal="left"/>
      <protection locked="0" hidden="1"/>
    </xf>
    <xf numFmtId="49" fontId="1" fillId="3" borderId="8" xfId="0" applyNumberFormat="1" applyFont="1" applyFill="1" applyBorder="1" applyAlignment="1" applyProtection="1">
      <alignment horizontal="left"/>
      <protection locked="0" hidden="1"/>
    </xf>
    <xf numFmtId="49" fontId="1" fillId="3" borderId="1" xfId="0" applyNumberFormat="1" applyFont="1" applyFill="1" applyBorder="1" applyAlignment="1" applyProtection="1">
      <alignment horizontal="left"/>
      <protection locked="0" hidden="1"/>
    </xf>
    <xf numFmtId="0" fontId="1" fillId="3" borderId="8" xfId="0" applyFont="1" applyFill="1" applyBorder="1" applyAlignment="1" applyProtection="1">
      <alignment horizontal="left"/>
      <protection locked="0"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1" fillId="3" borderId="13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 applyProtection="1">
      <alignment horizontal="left"/>
      <protection locked="0" hidden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50</xdr:row>
      <xdr:rowOff>85725</xdr:rowOff>
    </xdr:from>
    <xdr:to>
      <xdr:col>9</xdr:col>
      <xdr:colOff>238125</xdr:colOff>
      <xdr:row>50</xdr:row>
      <xdr:rowOff>85725</xdr:rowOff>
    </xdr:to>
    <xdr:sp macro="" textlink="">
      <xdr:nvSpPr>
        <xdr:cNvPr id="4267" name="Line 5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ShapeType="1"/>
        </xdr:cNvSpPr>
      </xdr:nvSpPr>
      <xdr:spPr bwMode="auto">
        <a:xfrm flipH="1">
          <a:off x="6953250" y="82296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22</xdr:row>
      <xdr:rowOff>76200</xdr:rowOff>
    </xdr:from>
    <xdr:to>
      <xdr:col>9</xdr:col>
      <xdr:colOff>228600</xdr:colOff>
      <xdr:row>22</xdr:row>
      <xdr:rowOff>76200</xdr:rowOff>
    </xdr:to>
    <xdr:sp macro="" textlink="">
      <xdr:nvSpPr>
        <xdr:cNvPr id="4268" name="Line 8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ShapeType="1"/>
        </xdr:cNvSpPr>
      </xdr:nvSpPr>
      <xdr:spPr bwMode="auto">
        <a:xfrm flipH="1">
          <a:off x="6972300" y="376237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46</xdr:row>
      <xdr:rowOff>76200</xdr:rowOff>
    </xdr:from>
    <xdr:to>
      <xdr:col>9</xdr:col>
      <xdr:colOff>228600</xdr:colOff>
      <xdr:row>46</xdr:row>
      <xdr:rowOff>76200</xdr:rowOff>
    </xdr:to>
    <xdr:sp macro="" textlink="">
      <xdr:nvSpPr>
        <xdr:cNvPr id="4269" name="Line 9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ShapeType="1"/>
        </xdr:cNvSpPr>
      </xdr:nvSpPr>
      <xdr:spPr bwMode="auto">
        <a:xfrm flipH="1">
          <a:off x="6972300" y="754380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52</xdr:row>
      <xdr:rowOff>76200</xdr:rowOff>
    </xdr:from>
    <xdr:to>
      <xdr:col>9</xdr:col>
      <xdr:colOff>228600</xdr:colOff>
      <xdr:row>52</xdr:row>
      <xdr:rowOff>76200</xdr:rowOff>
    </xdr:to>
    <xdr:sp macro="" textlink="">
      <xdr:nvSpPr>
        <xdr:cNvPr id="4270" name="Line 1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ShapeType="1"/>
        </xdr:cNvSpPr>
      </xdr:nvSpPr>
      <xdr:spPr bwMode="auto">
        <a:xfrm flipH="1">
          <a:off x="6972300" y="855345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1</xdr:row>
      <xdr:rowOff>28575</xdr:rowOff>
    </xdr:from>
    <xdr:to>
      <xdr:col>4</xdr:col>
      <xdr:colOff>28575</xdr:colOff>
      <xdr:row>3</xdr:row>
      <xdr:rowOff>47625</xdr:rowOff>
    </xdr:to>
    <xdr:pic>
      <xdr:nvPicPr>
        <xdr:cNvPr id="4271" name="Image 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00025"/>
          <a:ext cx="2828925" cy="342900"/>
        </a:xfrm>
        <a:prstGeom prst="rect">
          <a:avLst/>
        </a:prstGeom>
        <a:noFill/>
        <a:ln w="25560">
          <a:noFill/>
          <a:round/>
          <a:headEnd/>
          <a:tailEnd/>
        </a:ln>
      </xdr:spPr>
    </xdr:pic>
    <xdr:clientData/>
  </xdr:twoCellAnchor>
  <xdr:twoCellAnchor>
    <xdr:from>
      <xdr:col>3</xdr:col>
      <xdr:colOff>0</xdr:colOff>
      <xdr:row>60</xdr:row>
      <xdr:rowOff>0</xdr:rowOff>
    </xdr:from>
    <xdr:to>
      <xdr:col>5</xdr:col>
      <xdr:colOff>495300</xdr:colOff>
      <xdr:row>64</xdr:row>
      <xdr:rowOff>142875</xdr:rowOff>
    </xdr:to>
    <xdr:grpSp>
      <xdr:nvGrpSpPr>
        <xdr:cNvPr id="4272" name="Group 339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GrpSpPr>
          <a:grpSpLocks/>
        </xdr:cNvGrpSpPr>
      </xdr:nvGrpSpPr>
      <xdr:grpSpPr bwMode="auto">
        <a:xfrm>
          <a:off x="3111500" y="9856611"/>
          <a:ext cx="2019300" cy="791986"/>
          <a:chOff x="2391" y="14329"/>
          <a:chExt cx="3255" cy="1230"/>
        </a:xfrm>
      </xdr:grpSpPr>
      <xdr:sp macro="" textlink="" fLocksText="0">
        <xdr:nvSpPr>
          <xdr:cNvPr id="10" name="Rectangle 34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391" y="14981"/>
            <a:ext cx="2541" cy="56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1600" y="0"/>
              </a:cxn>
              <a:cxn ang="0">
                <a:pos x="21600" y="21600"/>
              </a:cxn>
              <a:cxn ang="0">
                <a:pos x="0" y="21600"/>
              </a:cxn>
            </a:cxnLst>
            <a:rect l="0" t="0" r="r" b="b"/>
            <a:pathLst>
              <a:path w="21600" h="21600">
                <a:moveTo>
                  <a:pt x="0" y="0"/>
                </a:moveTo>
                <a:lnTo>
                  <a:pt x="21600" y="0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solidFill>
            <a:srgbClr val="FFFFFF"/>
          </a:solidFill>
          <a:ln w="25560" cap="flat">
            <a:noFill/>
            <a:round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438BBE"/>
                </a:solidFill>
                <a:latin typeface="Calibri"/>
                <a:cs typeface="Calibri"/>
              </a:rPr>
              <a:t>En partenariat avec:</a:t>
            </a:r>
          </a:p>
          <a:p>
            <a:pPr algn="l" rtl="0">
              <a:defRPr sz="1000"/>
            </a:pPr>
            <a:endParaRPr lang="fr-FR" sz="900" b="0" i="0" u="none" strike="noStrike" baseline="0">
              <a:solidFill>
                <a:srgbClr val="438BBE"/>
              </a:solidFill>
              <a:latin typeface="Calibri"/>
              <a:cs typeface="Calibri"/>
            </a:endParaRPr>
          </a:p>
        </xdr:txBody>
      </xdr:sp>
      <xdr:pic>
        <xdr:nvPicPr>
          <xdr:cNvPr id="4274" name="Image 2">
            <a:extLst>
              <a:ext uri="{FF2B5EF4-FFF2-40B4-BE49-F238E27FC236}">
                <a16:creationId xmlns:a16="http://schemas.microsoft.com/office/drawing/2014/main" id="{00000000-0008-0000-0000-0000B2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l="7642" t="7924" r="5730" b="6094"/>
          <a:stretch>
            <a:fillRect/>
          </a:stretch>
        </xdr:blipFill>
        <xdr:spPr bwMode="auto">
          <a:xfrm>
            <a:off x="4084" y="14329"/>
            <a:ext cx="1561" cy="1229"/>
          </a:xfrm>
          <a:prstGeom prst="rect">
            <a:avLst/>
          </a:prstGeom>
          <a:noFill/>
          <a:ln w="25560">
            <a:noFill/>
            <a:round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49</xdr:row>
      <xdr:rowOff>85725</xdr:rowOff>
    </xdr:from>
    <xdr:to>
      <xdr:col>9</xdr:col>
      <xdr:colOff>238125</xdr:colOff>
      <xdr:row>49</xdr:row>
      <xdr:rowOff>85725</xdr:rowOff>
    </xdr:to>
    <xdr:sp macro="" textlink="">
      <xdr:nvSpPr>
        <xdr:cNvPr id="3404" name="Line 5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>
          <a:spLocks noChangeShapeType="1"/>
        </xdr:cNvSpPr>
      </xdr:nvSpPr>
      <xdr:spPr bwMode="auto">
        <a:xfrm flipH="1">
          <a:off x="6953250" y="82296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22</xdr:row>
      <xdr:rowOff>76200</xdr:rowOff>
    </xdr:from>
    <xdr:to>
      <xdr:col>9</xdr:col>
      <xdr:colOff>228600</xdr:colOff>
      <xdr:row>22</xdr:row>
      <xdr:rowOff>76200</xdr:rowOff>
    </xdr:to>
    <xdr:sp macro="" textlink="">
      <xdr:nvSpPr>
        <xdr:cNvPr id="3405" name="Line 8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>
          <a:spLocks noChangeShapeType="1"/>
        </xdr:cNvSpPr>
      </xdr:nvSpPr>
      <xdr:spPr bwMode="auto">
        <a:xfrm flipH="1">
          <a:off x="6972300" y="376237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45</xdr:row>
      <xdr:rowOff>76200</xdr:rowOff>
    </xdr:from>
    <xdr:to>
      <xdr:col>9</xdr:col>
      <xdr:colOff>228600</xdr:colOff>
      <xdr:row>45</xdr:row>
      <xdr:rowOff>76200</xdr:rowOff>
    </xdr:to>
    <xdr:sp macro="" textlink="">
      <xdr:nvSpPr>
        <xdr:cNvPr id="3406" name="Line 9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>
          <a:spLocks noChangeShapeType="1"/>
        </xdr:cNvSpPr>
      </xdr:nvSpPr>
      <xdr:spPr bwMode="auto">
        <a:xfrm flipH="1">
          <a:off x="6972300" y="754380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51</xdr:row>
      <xdr:rowOff>76200</xdr:rowOff>
    </xdr:from>
    <xdr:to>
      <xdr:col>9</xdr:col>
      <xdr:colOff>228600</xdr:colOff>
      <xdr:row>51</xdr:row>
      <xdr:rowOff>76200</xdr:rowOff>
    </xdr:to>
    <xdr:sp macro="" textlink="">
      <xdr:nvSpPr>
        <xdr:cNvPr id="3407" name="Line 10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>
          <a:spLocks noChangeShapeType="1"/>
        </xdr:cNvSpPr>
      </xdr:nvSpPr>
      <xdr:spPr bwMode="auto">
        <a:xfrm flipH="1">
          <a:off x="6972300" y="8553450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1</xdr:row>
      <xdr:rowOff>28575</xdr:rowOff>
    </xdr:from>
    <xdr:to>
      <xdr:col>4</xdr:col>
      <xdr:colOff>28575</xdr:colOff>
      <xdr:row>3</xdr:row>
      <xdr:rowOff>47625</xdr:rowOff>
    </xdr:to>
    <xdr:pic>
      <xdr:nvPicPr>
        <xdr:cNvPr id="3408" name="Image 1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00025"/>
          <a:ext cx="2828925" cy="342900"/>
        </a:xfrm>
        <a:prstGeom prst="rect">
          <a:avLst/>
        </a:prstGeom>
        <a:noFill/>
        <a:ln w="25560">
          <a:noFill/>
          <a:round/>
          <a:headEnd/>
          <a:tailEnd/>
        </a:ln>
      </xdr:spPr>
    </xdr:pic>
    <xdr:clientData/>
  </xdr:twoCellAnchor>
  <xdr:twoCellAnchor>
    <xdr:from>
      <xdr:col>3</xdr:col>
      <xdr:colOff>0</xdr:colOff>
      <xdr:row>59</xdr:row>
      <xdr:rowOff>0</xdr:rowOff>
    </xdr:from>
    <xdr:to>
      <xdr:col>5</xdr:col>
      <xdr:colOff>495300</xdr:colOff>
      <xdr:row>63</xdr:row>
      <xdr:rowOff>142875</xdr:rowOff>
    </xdr:to>
    <xdr:grpSp>
      <xdr:nvGrpSpPr>
        <xdr:cNvPr id="3409" name="Group 339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GrpSpPr>
          <a:grpSpLocks/>
        </xdr:cNvGrpSpPr>
      </xdr:nvGrpSpPr>
      <xdr:grpSpPr bwMode="auto">
        <a:xfrm>
          <a:off x="3111500" y="9680222"/>
          <a:ext cx="2019300" cy="791986"/>
          <a:chOff x="2391" y="14329"/>
          <a:chExt cx="3255" cy="1230"/>
        </a:xfrm>
      </xdr:grpSpPr>
      <xdr:sp macro="" textlink="" fLocksText="0">
        <xdr:nvSpPr>
          <xdr:cNvPr id="8" name="Rectangle 340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2391" y="14981"/>
            <a:ext cx="2541" cy="56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1600" y="0"/>
              </a:cxn>
              <a:cxn ang="0">
                <a:pos x="21600" y="21600"/>
              </a:cxn>
              <a:cxn ang="0">
                <a:pos x="0" y="21600"/>
              </a:cxn>
            </a:cxnLst>
            <a:rect l="0" t="0" r="r" b="b"/>
            <a:pathLst>
              <a:path w="21600" h="21600">
                <a:moveTo>
                  <a:pt x="0" y="0"/>
                </a:moveTo>
                <a:lnTo>
                  <a:pt x="21600" y="0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solidFill>
            <a:srgbClr val="FFFFFF"/>
          </a:solidFill>
          <a:ln w="25560" cap="flat">
            <a:noFill/>
            <a:round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438BBE"/>
                </a:solidFill>
                <a:latin typeface="Calibri"/>
                <a:cs typeface="Calibri"/>
              </a:rPr>
              <a:t>En partenariat avec:</a:t>
            </a:r>
          </a:p>
          <a:p>
            <a:pPr algn="l" rtl="0">
              <a:defRPr sz="1000"/>
            </a:pPr>
            <a:endParaRPr lang="fr-FR" sz="900" b="0" i="0" u="none" strike="noStrike" baseline="0">
              <a:solidFill>
                <a:srgbClr val="438BBE"/>
              </a:solidFill>
              <a:latin typeface="Calibri"/>
              <a:cs typeface="Calibri"/>
            </a:endParaRPr>
          </a:p>
        </xdr:txBody>
      </xdr:sp>
      <xdr:pic>
        <xdr:nvPicPr>
          <xdr:cNvPr id="3411" name="Image 2">
            <a:extLst>
              <a:ext uri="{FF2B5EF4-FFF2-40B4-BE49-F238E27FC236}">
                <a16:creationId xmlns:a16="http://schemas.microsoft.com/office/drawing/2014/main" id="{00000000-0008-0000-0200-0000530D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l="7642" t="7924" r="5730" b="6094"/>
          <a:stretch>
            <a:fillRect/>
          </a:stretch>
        </xdr:blipFill>
        <xdr:spPr bwMode="auto">
          <a:xfrm>
            <a:off x="4084" y="14329"/>
            <a:ext cx="1561" cy="1229"/>
          </a:xfrm>
          <a:prstGeom prst="rect">
            <a:avLst/>
          </a:prstGeom>
          <a:noFill/>
          <a:ln w="25560">
            <a:noFill/>
            <a:round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00"/>
  <sheetViews>
    <sheetView showGridLines="0" showRowColHeaders="0" tabSelected="1" zoomScale="90" zoomScaleNormal="90" workbookViewId="0">
      <selection activeCell="I60" sqref="I60"/>
    </sheetView>
  </sheetViews>
  <sheetFormatPr baseColWidth="10" defaultColWidth="12" defaultRowHeight="12.5" x14ac:dyDescent="0.25"/>
  <cols>
    <col min="1" max="1" width="12" style="3"/>
    <col min="2" max="2" width="14.796875" style="3" customWidth="1"/>
    <col min="3" max="3" width="22.19921875" style="3" customWidth="1"/>
    <col min="4" max="5" width="12" style="3"/>
    <col min="6" max="6" width="10" style="3" customWidth="1"/>
    <col min="7" max="8" width="12" style="3"/>
    <col min="9" max="9" width="13.5" style="3" bestFit="1" customWidth="1"/>
    <col min="10" max="10" width="9.69921875" style="3" customWidth="1"/>
    <col min="11" max="11" width="26.796875" style="3" customWidth="1"/>
    <col min="12" max="12" width="16.19921875" style="3" customWidth="1"/>
    <col min="13" max="13" width="12" style="3"/>
    <col min="14" max="14" width="24.19921875" style="3" customWidth="1"/>
    <col min="15" max="15" width="39" style="3" customWidth="1"/>
    <col min="16" max="16" width="18" style="4" customWidth="1"/>
    <col min="17" max="16384" width="12" style="3"/>
  </cols>
  <sheetData>
    <row r="1" spans="2:20" ht="13" thickBot="1" x14ac:dyDescent="0.3"/>
    <row r="2" spans="2:20" x14ac:dyDescent="0.25">
      <c r="B2" s="8"/>
      <c r="C2" s="9"/>
      <c r="D2" s="9"/>
      <c r="E2" s="9"/>
      <c r="F2" s="9"/>
      <c r="G2" s="9"/>
      <c r="H2" s="9"/>
      <c r="I2" s="10"/>
    </row>
    <row r="3" spans="2:20" x14ac:dyDescent="0.25">
      <c r="B3" s="11"/>
      <c r="I3" s="12"/>
    </row>
    <row r="4" spans="2:20" s="14" customFormat="1" ht="13" x14ac:dyDescent="0.3">
      <c r="B4" s="13"/>
      <c r="I4" s="15"/>
      <c r="P4" s="1"/>
    </row>
    <row r="5" spans="2:20" s="14" customFormat="1" ht="14" x14ac:dyDescent="0.3">
      <c r="B5" s="285" t="s">
        <v>79</v>
      </c>
      <c r="C5" s="286"/>
      <c r="D5" s="286"/>
      <c r="E5" s="286"/>
      <c r="F5" s="286"/>
      <c r="G5" s="286"/>
      <c r="H5" s="286"/>
      <c r="I5" s="287"/>
      <c r="N5" s="16"/>
      <c r="O5" s="16"/>
      <c r="P5" s="17"/>
    </row>
    <row r="6" spans="2:20" s="14" customFormat="1" ht="13" x14ac:dyDescent="0.3">
      <c r="B6" s="18"/>
      <c r="C6" s="1"/>
      <c r="D6" s="1"/>
      <c r="E6" s="1"/>
      <c r="F6" s="1"/>
      <c r="G6" s="1"/>
      <c r="H6" s="1"/>
      <c r="I6" s="19"/>
      <c r="J6" s="1"/>
      <c r="N6" s="16"/>
      <c r="O6" s="16"/>
      <c r="P6" s="17"/>
    </row>
    <row r="7" spans="2:20" s="14" customFormat="1" ht="13.5" thickBot="1" x14ac:dyDescent="0.35">
      <c r="B7" s="288" t="s">
        <v>2</v>
      </c>
      <c r="C7" s="289"/>
      <c r="D7" s="289"/>
      <c r="E7" s="289"/>
      <c r="F7" s="289"/>
      <c r="G7" s="289"/>
      <c r="H7" s="289"/>
      <c r="I7" s="290"/>
      <c r="J7" s="1"/>
      <c r="N7" s="16"/>
      <c r="O7" s="16"/>
      <c r="P7" s="17"/>
    </row>
    <row r="8" spans="2:20" s="14" customFormat="1" ht="15.5" x14ac:dyDescent="0.35">
      <c r="B8" s="291" t="s">
        <v>4</v>
      </c>
      <c r="C8" s="292"/>
      <c r="D8" s="292"/>
      <c r="E8" s="292"/>
      <c r="F8" s="292"/>
      <c r="G8" s="292"/>
      <c r="H8" s="292"/>
      <c r="I8" s="293"/>
      <c r="J8" s="3"/>
      <c r="M8" s="118"/>
      <c r="N8" s="119"/>
      <c r="O8" s="118"/>
      <c r="P8" s="121"/>
      <c r="Q8" s="118"/>
      <c r="R8" s="118"/>
      <c r="S8" s="118"/>
      <c r="T8" s="118"/>
    </row>
    <row r="9" spans="2:20" x14ac:dyDescent="0.25">
      <c r="B9" s="20" t="s">
        <v>6</v>
      </c>
      <c r="C9" s="294"/>
      <c r="D9" s="294"/>
      <c r="E9" s="21" t="s">
        <v>7</v>
      </c>
      <c r="F9" s="294"/>
      <c r="G9" s="294"/>
      <c r="H9" s="294"/>
      <c r="I9" s="22"/>
      <c r="J9" s="2"/>
      <c r="K9" s="2"/>
      <c r="L9" s="2"/>
      <c r="M9" s="120"/>
      <c r="N9" s="119"/>
      <c r="O9" s="119"/>
      <c r="P9" s="122"/>
      <c r="Q9" s="119"/>
      <c r="R9" s="119"/>
      <c r="S9" s="119"/>
      <c r="T9" s="119"/>
    </row>
    <row r="10" spans="2:20" s="2" customFormat="1" x14ac:dyDescent="0.25">
      <c r="B10" s="6" t="s">
        <v>8</v>
      </c>
      <c r="C10" s="295"/>
      <c r="D10" s="295"/>
      <c r="E10" s="295"/>
      <c r="F10" s="295"/>
      <c r="G10" s="295"/>
      <c r="H10" s="295"/>
      <c r="I10" s="296"/>
      <c r="M10" s="120"/>
      <c r="N10" s="120"/>
      <c r="O10" s="120"/>
      <c r="P10" s="122"/>
      <c r="Q10" s="120"/>
      <c r="R10" s="120"/>
      <c r="S10" s="120"/>
      <c r="T10" s="120"/>
    </row>
    <row r="11" spans="2:20" s="2" customFormat="1" x14ac:dyDescent="0.25">
      <c r="B11" s="6" t="s">
        <v>9</v>
      </c>
      <c r="C11" s="295"/>
      <c r="D11" s="295"/>
      <c r="E11" s="295"/>
      <c r="F11" s="295"/>
      <c r="G11" s="295"/>
      <c r="H11" s="295"/>
      <c r="I11" s="296"/>
      <c r="M11" s="120"/>
      <c r="N11" s="120"/>
      <c r="O11" s="120"/>
      <c r="P11" s="122"/>
      <c r="Q11" s="120"/>
      <c r="R11" s="120"/>
      <c r="S11" s="120"/>
      <c r="T11" s="120"/>
    </row>
    <row r="12" spans="2:20" s="2" customFormat="1" x14ac:dyDescent="0.25">
      <c r="B12" s="20" t="s">
        <v>10</v>
      </c>
      <c r="C12" s="295"/>
      <c r="D12" s="295"/>
      <c r="E12" s="295"/>
      <c r="F12" s="295"/>
      <c r="G12" s="295"/>
      <c r="H12" s="295"/>
      <c r="I12" s="296"/>
      <c r="K12" s="23"/>
      <c r="M12" s="120"/>
      <c r="N12" s="120"/>
      <c r="O12" s="120" t="s">
        <v>81</v>
      </c>
      <c r="P12" s="122"/>
      <c r="Q12" s="120"/>
      <c r="R12" s="120"/>
      <c r="S12" s="120"/>
      <c r="T12" s="120"/>
    </row>
    <row r="13" spans="2:20" s="2" customFormat="1" ht="13" x14ac:dyDescent="0.3">
      <c r="B13" s="24" t="s">
        <v>101</v>
      </c>
      <c r="C13" s="25"/>
      <c r="D13" s="7"/>
      <c r="E13" s="26"/>
      <c r="F13" s="26"/>
      <c r="G13" s="26"/>
      <c r="H13" s="26"/>
      <c r="I13" s="27"/>
      <c r="K13" s="23"/>
      <c r="M13" s="120"/>
      <c r="N13" s="120"/>
      <c r="O13" s="120"/>
      <c r="P13" s="122"/>
      <c r="Q13" s="120"/>
      <c r="R13" s="120"/>
      <c r="S13" s="120"/>
      <c r="T13" s="120"/>
    </row>
    <row r="14" spans="2:20" s="2" customFormat="1" ht="13" x14ac:dyDescent="0.3">
      <c r="B14" s="115" t="s">
        <v>12</v>
      </c>
      <c r="C14" s="297"/>
      <c r="D14" s="297"/>
      <c r="E14" s="297"/>
      <c r="F14" s="297"/>
      <c r="G14" s="116" t="s">
        <v>85</v>
      </c>
      <c r="H14" s="28"/>
      <c r="I14" s="29"/>
      <c r="M14" s="120"/>
      <c r="N14" s="120"/>
      <c r="O14" s="120" t="s">
        <v>66</v>
      </c>
      <c r="P14" s="123">
        <v>0.23680000000000001</v>
      </c>
      <c r="Q14" s="120"/>
      <c r="R14" s="120"/>
      <c r="S14" s="120"/>
      <c r="T14" s="120"/>
    </row>
    <row r="15" spans="2:20" s="2" customFormat="1" ht="13" thickBot="1" x14ac:dyDescent="0.3">
      <c r="B15" s="20" t="s">
        <v>13</v>
      </c>
      <c r="C15" s="7"/>
      <c r="D15" s="294"/>
      <c r="E15" s="294"/>
      <c r="F15" s="294"/>
      <c r="G15" s="7" t="s">
        <v>14</v>
      </c>
      <c r="H15" s="298"/>
      <c r="I15" s="299"/>
      <c r="K15" s="3"/>
      <c r="M15" s="120"/>
      <c r="N15" s="120"/>
      <c r="O15" s="120"/>
      <c r="P15" s="122"/>
      <c r="Q15" s="120"/>
      <c r="R15" s="120"/>
      <c r="S15" s="120"/>
      <c r="T15" s="120"/>
    </row>
    <row r="16" spans="2:20" s="2" customFormat="1" ht="13" x14ac:dyDescent="0.3">
      <c r="B16" s="20" t="s">
        <v>15</v>
      </c>
      <c r="C16" s="30"/>
      <c r="D16" s="294"/>
      <c r="E16" s="294"/>
      <c r="F16" s="30" t="s">
        <v>16</v>
      </c>
      <c r="G16" s="294"/>
      <c r="H16" s="294"/>
      <c r="I16" s="302"/>
      <c r="K16" s="31" t="s">
        <v>0</v>
      </c>
      <c r="L16" s="32"/>
      <c r="M16" s="134"/>
      <c r="N16" s="120"/>
      <c r="O16" s="120" t="s">
        <v>67</v>
      </c>
      <c r="P16" s="123">
        <v>0.41449999999999998</v>
      </c>
      <c r="Q16" s="120"/>
      <c r="R16" s="120"/>
      <c r="S16" s="120"/>
      <c r="T16" s="120"/>
    </row>
    <row r="17" spans="2:20" s="2" customFormat="1" ht="13.5" thickBot="1" x14ac:dyDescent="0.35">
      <c r="B17" s="33" t="s">
        <v>17</v>
      </c>
      <c r="C17" s="34"/>
      <c r="D17" s="35"/>
      <c r="E17" s="303"/>
      <c r="F17" s="303"/>
      <c r="G17" s="303"/>
      <c r="H17" s="35"/>
      <c r="I17" s="36"/>
      <c r="K17" s="37" t="s">
        <v>1</v>
      </c>
      <c r="L17" s="14"/>
      <c r="M17" s="133"/>
      <c r="N17" s="120"/>
      <c r="O17" s="120"/>
      <c r="P17" s="122"/>
      <c r="Q17" s="120"/>
      <c r="R17" s="120"/>
      <c r="S17" s="120"/>
      <c r="T17" s="120"/>
    </row>
    <row r="18" spans="2:20" s="2" customFormat="1" ht="13" x14ac:dyDescent="0.3">
      <c r="B18" s="38" t="s">
        <v>18</v>
      </c>
      <c r="C18" s="39"/>
      <c r="D18" s="9"/>
      <c r="E18" s="9"/>
      <c r="F18" s="9"/>
      <c r="G18" s="9"/>
      <c r="H18" s="9"/>
      <c r="I18" s="40"/>
      <c r="K18" s="41" t="s">
        <v>3</v>
      </c>
      <c r="L18" s="14"/>
      <c r="M18" s="133"/>
      <c r="N18" s="120"/>
      <c r="O18" s="120" t="s">
        <v>68</v>
      </c>
      <c r="P18" s="123">
        <f>SUM(P14:P16)</f>
        <v>0.65129999999999999</v>
      </c>
      <c r="Q18" s="120"/>
      <c r="R18" s="120"/>
      <c r="S18" s="120"/>
      <c r="T18" s="120"/>
    </row>
    <row r="19" spans="2:20" s="2" customFormat="1" ht="13.5" thickBot="1" x14ac:dyDescent="0.35">
      <c r="B19" s="42" t="s">
        <v>19</v>
      </c>
      <c r="C19" s="43"/>
      <c r="D19" s="112">
        <v>174</v>
      </c>
      <c r="E19" s="3"/>
      <c r="F19" s="44" t="s">
        <v>20</v>
      </c>
      <c r="G19" s="114">
        <v>10.88</v>
      </c>
      <c r="H19" s="45" t="s">
        <v>21</v>
      </c>
      <c r="I19" s="46">
        <f>G19*D19</f>
        <v>1893.12</v>
      </c>
      <c r="K19" s="47" t="s">
        <v>5</v>
      </c>
      <c r="L19" s="48"/>
      <c r="M19" s="135"/>
      <c r="N19" s="120"/>
      <c r="O19" s="120"/>
      <c r="P19" s="122"/>
      <c r="Q19" s="120"/>
      <c r="R19" s="120"/>
      <c r="S19" s="120"/>
      <c r="T19" s="120"/>
    </row>
    <row r="20" spans="2:20" s="2" customFormat="1" x14ac:dyDescent="0.25">
      <c r="B20" s="42" t="s">
        <v>77</v>
      </c>
      <c r="C20" s="43"/>
      <c r="D20" s="112"/>
      <c r="E20" s="3" t="s">
        <v>22</v>
      </c>
      <c r="F20" s="44" t="s">
        <v>20</v>
      </c>
      <c r="G20" s="50">
        <f>ROUND((G19*125%),2)</f>
        <v>13.6</v>
      </c>
      <c r="H20" s="45" t="s">
        <v>21</v>
      </c>
      <c r="I20" s="46">
        <f>G20*D20</f>
        <v>0</v>
      </c>
      <c r="J20" s="3"/>
      <c r="K20" s="3"/>
      <c r="L20" s="3"/>
      <c r="M20" s="119"/>
      <c r="N20" s="119"/>
      <c r="O20" s="120" t="s">
        <v>69</v>
      </c>
      <c r="P20" s="124">
        <v>447</v>
      </c>
      <c r="Q20" s="120"/>
      <c r="R20" s="120"/>
      <c r="S20" s="120"/>
      <c r="T20" s="120"/>
    </row>
    <row r="21" spans="2:20" s="2" customFormat="1" x14ac:dyDescent="0.25">
      <c r="B21" s="271" t="s">
        <v>78</v>
      </c>
      <c r="C21" s="272"/>
      <c r="D21" s="112">
        <v>0</v>
      </c>
      <c r="E21" s="3"/>
      <c r="F21" s="44"/>
      <c r="G21" s="273">
        <f>G19*1.5</f>
        <v>16.32</v>
      </c>
      <c r="H21" s="45"/>
      <c r="I21" s="46">
        <f>D21*G21</f>
        <v>0</v>
      </c>
      <c r="J21" s="3"/>
      <c r="K21" s="3"/>
      <c r="L21" s="3"/>
      <c r="M21" s="119"/>
      <c r="N21" s="119"/>
      <c r="O21" s="120"/>
      <c r="P21" s="124"/>
      <c r="Q21" s="120"/>
      <c r="R21" s="120"/>
      <c r="S21" s="120"/>
      <c r="T21" s="120"/>
    </row>
    <row r="22" spans="2:20" ht="13" thickBot="1" x14ac:dyDescent="0.3">
      <c r="B22" s="51" t="s">
        <v>23</v>
      </c>
      <c r="C22" s="52"/>
      <c r="D22" s="113"/>
      <c r="E22" s="53" t="s">
        <v>24</v>
      </c>
      <c r="F22" s="54"/>
      <c r="G22" s="114"/>
      <c r="H22" s="55" t="s">
        <v>25</v>
      </c>
      <c r="I22" s="46">
        <f>G22*D22</f>
        <v>0</v>
      </c>
      <c r="M22" s="119"/>
      <c r="N22" s="119"/>
      <c r="O22" s="119"/>
      <c r="P22" s="121"/>
      <c r="Q22" s="119"/>
      <c r="R22" s="119"/>
      <c r="S22" s="119"/>
      <c r="T22" s="119"/>
    </row>
    <row r="23" spans="2:20" ht="13" thickBot="1" x14ac:dyDescent="0.3">
      <c r="B23" s="56"/>
      <c r="C23" s="57"/>
      <c r="D23" s="58"/>
      <c r="E23" s="59"/>
      <c r="F23" s="60"/>
      <c r="G23" s="61"/>
      <c r="H23" s="62"/>
      <c r="I23" s="63">
        <f>G23*D23</f>
        <v>0</v>
      </c>
      <c r="K23" s="64" t="s">
        <v>26</v>
      </c>
      <c r="L23" s="10"/>
      <c r="M23" s="119"/>
      <c r="N23" s="119"/>
      <c r="O23" s="119" t="s">
        <v>68</v>
      </c>
      <c r="P23" s="125">
        <f>SUM(G44,I44)</f>
        <v>1254.1199999999999</v>
      </c>
      <c r="Q23" s="119"/>
      <c r="R23" s="119"/>
      <c r="S23" s="119"/>
      <c r="T23" s="119"/>
    </row>
    <row r="24" spans="2:20" ht="13.5" thickBot="1" x14ac:dyDescent="0.35">
      <c r="B24" s="65"/>
      <c r="C24" s="66"/>
      <c r="D24" s="67"/>
      <c r="E24" s="67"/>
      <c r="F24" s="68" t="s">
        <v>27</v>
      </c>
      <c r="G24" s="67"/>
      <c r="H24" s="67"/>
      <c r="I24" s="69">
        <f>SUM(I19:I23)</f>
        <v>1893.12</v>
      </c>
      <c r="K24" s="70" t="s">
        <v>28</v>
      </c>
      <c r="L24" s="49"/>
      <c r="M24" s="119"/>
      <c r="N24" s="119"/>
      <c r="O24" s="119"/>
      <c r="P24" s="121"/>
      <c r="Q24" s="119"/>
      <c r="R24" s="119"/>
      <c r="S24" s="119"/>
      <c r="T24" s="119"/>
    </row>
    <row r="25" spans="2:20" ht="13" thickBot="1" x14ac:dyDescent="0.3">
      <c r="B25" s="71"/>
      <c r="C25" s="72"/>
      <c r="D25" s="9"/>
      <c r="E25" s="10"/>
      <c r="F25" s="304" t="s">
        <v>29</v>
      </c>
      <c r="G25" s="305"/>
      <c r="H25" s="306" t="s">
        <v>30</v>
      </c>
      <c r="I25" s="307"/>
      <c r="M25" s="119"/>
      <c r="N25" s="119"/>
      <c r="O25" s="119" t="s">
        <v>70</v>
      </c>
      <c r="P25" s="126">
        <f>IF(P23/2&gt;P20,P20,P23/2)</f>
        <v>447</v>
      </c>
      <c r="Q25" s="119"/>
      <c r="R25" s="119"/>
      <c r="S25" s="119"/>
      <c r="T25" s="119"/>
    </row>
    <row r="26" spans="2:20" ht="13" x14ac:dyDescent="0.3">
      <c r="B26" s="73" t="s">
        <v>31</v>
      </c>
      <c r="C26" s="74"/>
      <c r="E26" s="75" t="s">
        <v>32</v>
      </c>
      <c r="F26" s="76" t="s">
        <v>33</v>
      </c>
      <c r="G26" s="77" t="s">
        <v>34</v>
      </c>
      <c r="H26" s="76" t="s">
        <v>33</v>
      </c>
      <c r="I26" s="40" t="s">
        <v>35</v>
      </c>
      <c r="M26" s="119"/>
      <c r="N26" s="119"/>
      <c r="O26" s="119"/>
      <c r="P26" s="121"/>
      <c r="Q26" s="119"/>
      <c r="R26" s="119"/>
      <c r="S26" s="119"/>
      <c r="T26" s="119"/>
    </row>
    <row r="27" spans="2:20" x14ac:dyDescent="0.25">
      <c r="B27" s="42" t="s">
        <v>36</v>
      </c>
      <c r="C27" s="43"/>
      <c r="E27" s="78">
        <f>$I$24*98.25%</f>
        <v>1859.99</v>
      </c>
      <c r="F27" s="79"/>
      <c r="G27" s="80"/>
      <c r="H27" s="81">
        <v>6.8000000000000005E-2</v>
      </c>
      <c r="I27" s="82">
        <f>E27*H27</f>
        <v>126.48</v>
      </c>
      <c r="J27" s="83"/>
      <c r="M27" s="119"/>
      <c r="N27" s="119"/>
      <c r="O27" s="119" t="s">
        <v>71</v>
      </c>
      <c r="P27" s="125">
        <f>ROUNDUP((P23-P25)/P23%,0)</f>
        <v>65</v>
      </c>
      <c r="Q27" s="119"/>
      <c r="R27" s="119"/>
      <c r="S27" s="119"/>
      <c r="T27" s="119"/>
    </row>
    <row r="28" spans="2:20" x14ac:dyDescent="0.25">
      <c r="B28" s="42" t="s">
        <v>84</v>
      </c>
      <c r="C28" s="43"/>
      <c r="E28" s="78">
        <f>$I$24*98.25%</f>
        <v>1859.99</v>
      </c>
      <c r="F28" s="79"/>
      <c r="G28" s="80"/>
      <c r="H28" s="81">
        <v>2.4E-2</v>
      </c>
      <c r="I28" s="82">
        <f>E28*H28</f>
        <v>44.64</v>
      </c>
      <c r="J28" s="83"/>
      <c r="M28" s="119"/>
      <c r="N28" s="119"/>
      <c r="O28" s="119"/>
      <c r="P28" s="125"/>
      <c r="Q28" s="119"/>
      <c r="R28" s="119"/>
      <c r="S28" s="119"/>
      <c r="T28" s="119"/>
    </row>
    <row r="29" spans="2:20" ht="13" thickBot="1" x14ac:dyDescent="0.3">
      <c r="B29" s="42" t="s">
        <v>83</v>
      </c>
      <c r="C29" s="43"/>
      <c r="E29" s="78">
        <f>$I$24*98.25%</f>
        <v>1859.99</v>
      </c>
      <c r="F29" s="11"/>
      <c r="G29" s="80"/>
      <c r="H29" s="81">
        <v>5.0000000000000001E-3</v>
      </c>
      <c r="I29" s="82">
        <f>E29*H29</f>
        <v>9.3000000000000007</v>
      </c>
      <c r="M29" s="119"/>
      <c r="N29" s="119"/>
      <c r="O29" s="119"/>
      <c r="P29" s="121"/>
      <c r="Q29" s="119"/>
      <c r="R29" s="119"/>
      <c r="S29" s="119"/>
      <c r="T29" s="119"/>
    </row>
    <row r="30" spans="2:20" x14ac:dyDescent="0.25">
      <c r="B30" s="42" t="s">
        <v>37</v>
      </c>
      <c r="C30" s="43"/>
      <c r="E30" s="78">
        <f>$I$24</f>
        <v>1893.12</v>
      </c>
      <c r="F30" s="81">
        <v>0.13</v>
      </c>
      <c r="G30" s="80">
        <f>ROUND(E30*F30,2)</f>
        <v>246.11</v>
      </c>
      <c r="H30" s="81">
        <v>0</v>
      </c>
      <c r="I30" s="82">
        <f t="shared" ref="I30:I39" si="0">E30*H30</f>
        <v>0</v>
      </c>
      <c r="K30" s="8" t="s">
        <v>38</v>
      </c>
      <c r="L30" s="9"/>
      <c r="M30" s="131"/>
      <c r="N30" s="119"/>
      <c r="O30" s="120"/>
      <c r="P30" s="122"/>
      <c r="Q30" s="119"/>
      <c r="R30" s="119"/>
      <c r="S30" s="119"/>
      <c r="T30" s="119"/>
    </row>
    <row r="31" spans="2:20" ht="13" x14ac:dyDescent="0.3">
      <c r="B31" s="42" t="s">
        <v>88</v>
      </c>
      <c r="C31" s="43"/>
      <c r="E31" s="78">
        <f t="shared" ref="E31:E39" si="1">$I$24</f>
        <v>1893.12</v>
      </c>
      <c r="F31" s="81">
        <v>8.5500000000000007E-2</v>
      </c>
      <c r="G31" s="80">
        <f>ROUND(E31*F31,2)</f>
        <v>161.86000000000001</v>
      </c>
      <c r="H31" s="81">
        <v>6.9000000000000006E-2</v>
      </c>
      <c r="I31" s="82">
        <f t="shared" si="0"/>
        <v>130.63</v>
      </c>
      <c r="K31" s="13" t="s">
        <v>39</v>
      </c>
      <c r="M31" s="132"/>
      <c r="N31" s="119"/>
      <c r="O31" s="127" t="s">
        <v>72</v>
      </c>
      <c r="P31" s="121"/>
      <c r="Q31" s="119"/>
      <c r="R31" s="119"/>
      <c r="S31" s="119"/>
      <c r="T31" s="119"/>
    </row>
    <row r="32" spans="2:20" ht="13" x14ac:dyDescent="0.3">
      <c r="B32" s="42" t="s">
        <v>89</v>
      </c>
      <c r="C32" s="43"/>
      <c r="E32" s="78">
        <f t="shared" si="1"/>
        <v>1893.12</v>
      </c>
      <c r="F32" s="81">
        <v>1.9E-2</v>
      </c>
      <c r="G32" s="80">
        <f>ROUND(E32*F32,2)</f>
        <v>35.97</v>
      </c>
      <c r="H32" s="81">
        <v>4.0000000000000001E-3</v>
      </c>
      <c r="I32" s="82">
        <f t="shared" si="0"/>
        <v>7.57</v>
      </c>
      <c r="K32" s="13"/>
      <c r="M32" s="132"/>
      <c r="N32" s="119"/>
      <c r="O32" s="127"/>
      <c r="P32" s="121"/>
      <c r="Q32" s="119"/>
      <c r="R32" s="119"/>
      <c r="S32" s="119"/>
      <c r="T32" s="119"/>
    </row>
    <row r="33" spans="2:20" ht="13" thickBot="1" x14ac:dyDescent="0.3">
      <c r="B33" s="42" t="s">
        <v>40</v>
      </c>
      <c r="C33" s="43"/>
      <c r="E33" s="78">
        <f>$I$24</f>
        <v>1893.12</v>
      </c>
      <c r="F33" s="81">
        <v>4.7199999999999999E-2</v>
      </c>
      <c r="G33" s="80">
        <f t="shared" ref="G33:G43" si="2">ROUND(E33*F33,2)</f>
        <v>89.36</v>
      </c>
      <c r="H33" s="81">
        <v>3.15E-2</v>
      </c>
      <c r="I33" s="82">
        <f t="shared" si="0"/>
        <v>59.63</v>
      </c>
      <c r="K33" s="70" t="s">
        <v>41</v>
      </c>
      <c r="L33" s="48"/>
      <c r="M33" s="135"/>
      <c r="N33" s="119"/>
      <c r="O33" s="119"/>
      <c r="P33" s="125"/>
      <c r="Q33" s="119"/>
      <c r="R33" s="119"/>
      <c r="S33" s="119"/>
      <c r="T33" s="119"/>
    </row>
    <row r="34" spans="2:20" x14ac:dyDescent="0.25">
      <c r="B34" s="42" t="s">
        <v>42</v>
      </c>
      <c r="C34" s="43"/>
      <c r="E34" s="78">
        <f t="shared" si="1"/>
        <v>1893.12</v>
      </c>
      <c r="F34" s="81">
        <v>4.0500000000000001E-2</v>
      </c>
      <c r="G34" s="80">
        <f t="shared" si="2"/>
        <v>76.67</v>
      </c>
      <c r="H34" s="81"/>
      <c r="I34" s="82">
        <f t="shared" si="0"/>
        <v>0</v>
      </c>
      <c r="M34" s="119"/>
      <c r="N34" s="119"/>
      <c r="O34" s="119" t="s">
        <v>73</v>
      </c>
      <c r="P34" s="121">
        <f>ROUNDUP((D19*90%+D20),0)*2</f>
        <v>314</v>
      </c>
      <c r="Q34" s="119"/>
      <c r="R34" s="119"/>
      <c r="S34" s="119"/>
      <c r="T34" s="119"/>
    </row>
    <row r="35" spans="2:20" x14ac:dyDescent="0.25">
      <c r="B35" s="42" t="s">
        <v>98</v>
      </c>
      <c r="C35" s="43"/>
      <c r="E35" s="78">
        <f t="shared" si="1"/>
        <v>1893.12</v>
      </c>
      <c r="F35" s="81">
        <v>1.29E-2</v>
      </c>
      <c r="G35" s="80">
        <f t="shared" si="2"/>
        <v>24.42</v>
      </c>
      <c r="H35" s="81">
        <v>8.6E-3</v>
      </c>
      <c r="I35" s="82">
        <f t="shared" si="0"/>
        <v>16.28</v>
      </c>
      <c r="M35" s="119"/>
      <c r="N35" s="119"/>
      <c r="O35" s="119"/>
      <c r="P35" s="121"/>
      <c r="Q35" s="119"/>
      <c r="R35" s="119"/>
      <c r="S35" s="119"/>
      <c r="T35" s="119"/>
    </row>
    <row r="36" spans="2:20" x14ac:dyDescent="0.25">
      <c r="B36" s="42" t="s">
        <v>44</v>
      </c>
      <c r="E36" s="78">
        <f t="shared" si="1"/>
        <v>1893.12</v>
      </c>
      <c r="F36" s="81">
        <v>5.2499999999999998E-2</v>
      </c>
      <c r="G36" s="80">
        <f t="shared" si="2"/>
        <v>99.39</v>
      </c>
      <c r="H36" s="81"/>
      <c r="I36" s="82">
        <f t="shared" si="0"/>
        <v>0</v>
      </c>
      <c r="M36" s="119"/>
      <c r="N36" s="119"/>
      <c r="O36" s="119" t="s">
        <v>74</v>
      </c>
      <c r="P36" s="128">
        <f>P40*(1-((P25/P23)))</f>
        <v>380.01</v>
      </c>
      <c r="Q36" s="119"/>
      <c r="R36" s="119"/>
      <c r="S36" s="119"/>
      <c r="T36" s="119"/>
    </row>
    <row r="37" spans="2:20" x14ac:dyDescent="0.25">
      <c r="B37" s="42" t="s">
        <v>45</v>
      </c>
      <c r="E37" s="78">
        <f>$I$24</f>
        <v>1893.12</v>
      </c>
      <c r="F37" s="81">
        <v>2.4899999999999999E-2</v>
      </c>
      <c r="G37" s="80">
        <f t="shared" si="2"/>
        <v>47.14</v>
      </c>
      <c r="H37" s="81"/>
      <c r="I37" s="82">
        <f t="shared" si="0"/>
        <v>0</v>
      </c>
      <c r="M37" s="119"/>
      <c r="N37" s="119"/>
      <c r="O37" s="119"/>
      <c r="P37" s="128"/>
      <c r="Q37" s="119"/>
      <c r="R37" s="119"/>
      <c r="S37" s="119"/>
      <c r="T37" s="119"/>
    </row>
    <row r="38" spans="2:20" x14ac:dyDescent="0.25">
      <c r="B38" s="42" t="s">
        <v>46</v>
      </c>
      <c r="E38" s="78">
        <f t="shared" si="1"/>
        <v>1893.12</v>
      </c>
      <c r="F38" s="81">
        <v>1E-3</v>
      </c>
      <c r="G38" s="80">
        <f t="shared" si="2"/>
        <v>1.89</v>
      </c>
      <c r="H38" s="81"/>
      <c r="I38" s="82">
        <f t="shared" si="0"/>
        <v>0</v>
      </c>
      <c r="M38" s="119"/>
      <c r="N38" s="119"/>
      <c r="O38" s="119" t="s">
        <v>75</v>
      </c>
      <c r="P38" s="128">
        <f>IF(P34&gt;P36,P36,P34)</f>
        <v>314</v>
      </c>
      <c r="Q38" s="119"/>
      <c r="R38" s="119"/>
      <c r="S38" s="119"/>
      <c r="T38" s="119"/>
    </row>
    <row r="39" spans="2:20" x14ac:dyDescent="0.25">
      <c r="B39" s="42" t="s">
        <v>47</v>
      </c>
      <c r="C39" s="43"/>
      <c r="E39" s="78">
        <f t="shared" si="1"/>
        <v>1893.12</v>
      </c>
      <c r="F39" s="81">
        <v>1.55E-2</v>
      </c>
      <c r="G39" s="80">
        <f t="shared" si="2"/>
        <v>29.34</v>
      </c>
      <c r="H39" s="81">
        <v>1.04E-2</v>
      </c>
      <c r="I39" s="82">
        <f t="shared" si="0"/>
        <v>19.690000000000001</v>
      </c>
      <c r="M39" s="119"/>
      <c r="N39" s="119"/>
      <c r="O39" s="119"/>
      <c r="P39" s="125"/>
      <c r="Q39" s="119"/>
      <c r="R39" s="119"/>
      <c r="S39" s="119"/>
      <c r="T39" s="119"/>
    </row>
    <row r="40" spans="2:20" x14ac:dyDescent="0.25">
      <c r="B40" s="42" t="s">
        <v>48</v>
      </c>
      <c r="E40" s="78">
        <f>$I$24</f>
        <v>1893.12</v>
      </c>
      <c r="F40" s="81">
        <v>5.4999999999999997E-3</v>
      </c>
      <c r="G40" s="80">
        <f t="shared" si="2"/>
        <v>10.41</v>
      </c>
      <c r="H40" s="81"/>
      <c r="I40" s="82"/>
      <c r="K40" s="117"/>
      <c r="M40" s="119"/>
      <c r="N40" s="119"/>
      <c r="O40" s="119" t="s">
        <v>86</v>
      </c>
      <c r="P40" s="125">
        <f>SUM(G30:G32,G36:G37)</f>
        <v>590.47</v>
      </c>
      <c r="Q40" s="119"/>
      <c r="R40" s="119"/>
      <c r="S40" s="119"/>
      <c r="T40" s="119"/>
    </row>
    <row r="41" spans="2:20" x14ac:dyDescent="0.25">
      <c r="B41" s="42" t="s">
        <v>82</v>
      </c>
      <c r="E41" s="78">
        <f>$I$24</f>
        <v>1893.12</v>
      </c>
      <c r="F41" s="81">
        <v>1.6000000000000001E-4</v>
      </c>
      <c r="G41" s="80">
        <f t="shared" si="2"/>
        <v>0.3</v>
      </c>
      <c r="H41" s="81"/>
      <c r="I41" s="82"/>
      <c r="M41" s="119"/>
      <c r="N41" s="119"/>
      <c r="O41" s="119"/>
      <c r="P41" s="125"/>
      <c r="Q41" s="119"/>
      <c r="R41" s="119"/>
      <c r="S41" s="119"/>
      <c r="T41" s="119"/>
    </row>
    <row r="42" spans="2:20" x14ac:dyDescent="0.25">
      <c r="B42" s="42" t="s">
        <v>102</v>
      </c>
      <c r="E42" s="78">
        <f>I24</f>
        <v>1893.12</v>
      </c>
      <c r="F42" s="81">
        <v>6.0000000000000001E-3</v>
      </c>
      <c r="G42" s="80">
        <f>ROUND(E42*F42,2)</f>
        <v>11.36</v>
      </c>
      <c r="H42" s="81"/>
      <c r="I42" s="82"/>
      <c r="M42" s="119"/>
      <c r="N42" s="119"/>
      <c r="O42" s="119"/>
      <c r="P42" s="125"/>
      <c r="Q42" s="119"/>
      <c r="R42" s="119"/>
      <c r="S42" s="119"/>
      <c r="T42" s="119"/>
    </row>
    <row r="43" spans="2:20" x14ac:dyDescent="0.25">
      <c r="B43" s="42" t="s">
        <v>49</v>
      </c>
      <c r="E43" s="78">
        <f>$I$24</f>
        <v>1893.12</v>
      </c>
      <c r="F43" s="81">
        <v>3.0000000000000001E-3</v>
      </c>
      <c r="G43" s="80">
        <f t="shared" si="2"/>
        <v>5.68</v>
      </c>
      <c r="H43" s="79"/>
      <c r="I43" s="82"/>
      <c r="J43" s="84"/>
      <c r="K43" s="117"/>
      <c r="M43" s="119"/>
      <c r="N43" s="119"/>
      <c r="O43" s="119"/>
      <c r="P43" s="121"/>
      <c r="Q43" s="119"/>
      <c r="R43" s="119"/>
      <c r="S43" s="119"/>
      <c r="T43" s="119"/>
    </row>
    <row r="44" spans="2:20" ht="13" x14ac:dyDescent="0.3">
      <c r="B44" s="73" t="s">
        <v>50</v>
      </c>
      <c r="C44" s="74"/>
      <c r="E44" s="78">
        <f>$I$24</f>
        <v>1893.12</v>
      </c>
      <c r="F44" s="79"/>
      <c r="G44" s="85">
        <f>(SUM(G30:G43))</f>
        <v>839.9</v>
      </c>
      <c r="H44" s="79"/>
      <c r="I44" s="85">
        <f>SUM(I27:I39)</f>
        <v>414.22</v>
      </c>
      <c r="K44" s="83"/>
      <c r="M44" s="129"/>
      <c r="N44" s="119"/>
      <c r="O44" s="119"/>
      <c r="P44" s="130"/>
      <c r="Q44" s="119"/>
      <c r="R44" s="119"/>
      <c r="S44" s="119"/>
      <c r="T44" s="119"/>
    </row>
    <row r="45" spans="2:20" ht="13" x14ac:dyDescent="0.3">
      <c r="B45" s="73" t="s">
        <v>72</v>
      </c>
      <c r="C45" s="74"/>
      <c r="E45" s="78"/>
      <c r="F45" s="79"/>
      <c r="G45" s="86">
        <f>P49</f>
        <v>314</v>
      </c>
      <c r="H45" s="79"/>
      <c r="I45" s="85"/>
      <c r="K45" s="83"/>
      <c r="M45" s="129"/>
      <c r="N45" s="119"/>
      <c r="O45" s="119" t="s">
        <v>95</v>
      </c>
      <c r="P45" s="136">
        <f>ROUNDUP((D19*90%+D20),0)*2</f>
        <v>314</v>
      </c>
      <c r="Q45" s="119"/>
      <c r="R45" s="119"/>
      <c r="S45" s="119"/>
      <c r="T45" s="119"/>
    </row>
    <row r="46" spans="2:20" ht="13.5" thickBot="1" x14ac:dyDescent="0.35">
      <c r="B46" s="87" t="s">
        <v>76</v>
      </c>
      <c r="C46" s="88"/>
      <c r="D46" s="48"/>
      <c r="E46" s="89"/>
      <c r="F46" s="90"/>
      <c r="G46" s="91">
        <f>G44-G45</f>
        <v>525.9</v>
      </c>
      <c r="H46" s="90"/>
      <c r="I46" s="91"/>
      <c r="K46" s="83"/>
      <c r="M46" s="129"/>
      <c r="N46" s="119"/>
      <c r="O46" s="119"/>
      <c r="P46" s="130"/>
      <c r="Q46" s="119"/>
      <c r="R46" s="119"/>
      <c r="S46" s="119"/>
      <c r="T46" s="119"/>
    </row>
    <row r="47" spans="2:20" ht="13.5" thickBot="1" x14ac:dyDescent="0.35">
      <c r="B47" s="92" t="s">
        <v>65</v>
      </c>
      <c r="C47" s="68"/>
      <c r="D47" s="67"/>
      <c r="E47" s="67"/>
      <c r="F47" s="93"/>
      <c r="G47" s="93"/>
      <c r="H47" s="93"/>
      <c r="I47" s="94">
        <f>I24-I44</f>
        <v>1478.9</v>
      </c>
      <c r="K47" s="95" t="s">
        <v>51</v>
      </c>
      <c r="M47" s="119"/>
      <c r="N47" s="119"/>
      <c r="O47" s="119" t="s">
        <v>96</v>
      </c>
      <c r="P47" s="125">
        <f>SUM(G30:G32,G36:G37)*P27%</f>
        <v>383.81</v>
      </c>
      <c r="Q47" s="137">
        <f>SUM(G30:G32,G36:G37)</f>
        <v>590.47</v>
      </c>
      <c r="R47" s="119"/>
      <c r="S47" s="119"/>
      <c r="T47" s="119"/>
    </row>
    <row r="48" spans="2:20" ht="13.5" thickBot="1" x14ac:dyDescent="0.35">
      <c r="B48" s="92" t="s">
        <v>52</v>
      </c>
      <c r="C48" s="68"/>
      <c r="D48" s="67"/>
      <c r="E48" s="67"/>
      <c r="F48" s="96"/>
      <c r="G48" s="93"/>
      <c r="H48" s="93"/>
      <c r="I48" s="94">
        <f>I47+I29+I28</f>
        <v>1532.84</v>
      </c>
      <c r="J48" s="97"/>
      <c r="M48" s="119"/>
      <c r="N48" s="119"/>
      <c r="O48" s="119"/>
      <c r="P48" s="121"/>
      <c r="Q48" s="119"/>
      <c r="R48" s="119"/>
      <c r="S48" s="119"/>
      <c r="T48" s="119"/>
    </row>
    <row r="49" spans="2:20" ht="13" x14ac:dyDescent="0.3">
      <c r="B49" s="71" t="s">
        <v>53</v>
      </c>
      <c r="C49" s="72"/>
      <c r="D49" s="9"/>
      <c r="E49" s="9"/>
      <c r="F49" s="98"/>
      <c r="G49" s="99"/>
      <c r="H49" s="100"/>
      <c r="I49" s="101"/>
      <c r="J49" s="84"/>
      <c r="K49" s="3" t="s">
        <v>54</v>
      </c>
      <c r="M49" s="118"/>
      <c r="N49" s="119"/>
      <c r="O49" s="118" t="s">
        <v>75</v>
      </c>
      <c r="P49" s="121">
        <f>IF(P45&gt;P47,P47,P45)</f>
        <v>314</v>
      </c>
      <c r="Q49" s="118"/>
      <c r="R49" s="118"/>
      <c r="S49" s="118"/>
      <c r="T49" s="118"/>
    </row>
    <row r="50" spans="2:20" ht="13.5" thickBot="1" x14ac:dyDescent="0.35">
      <c r="B50" s="42" t="s">
        <v>55</v>
      </c>
      <c r="C50" s="43"/>
      <c r="F50" s="50"/>
      <c r="G50" s="80"/>
      <c r="H50" s="102"/>
      <c r="I50" s="103"/>
      <c r="K50" s="3" t="s">
        <v>56</v>
      </c>
      <c r="M50" s="118"/>
      <c r="N50" s="119"/>
      <c r="O50" s="119"/>
      <c r="P50" s="122"/>
      <c r="Q50" s="119"/>
      <c r="R50" s="119"/>
      <c r="S50" s="119"/>
      <c r="T50" s="119"/>
    </row>
    <row r="51" spans="2:20" ht="13" x14ac:dyDescent="0.3">
      <c r="B51" s="278"/>
      <c r="C51" s="279"/>
      <c r="D51" s="280"/>
      <c r="E51" s="280"/>
      <c r="F51" s="281"/>
      <c r="G51" s="282"/>
      <c r="H51" s="283"/>
      <c r="I51" s="284"/>
      <c r="K51" s="8" t="s">
        <v>57</v>
      </c>
      <c r="L51" s="9"/>
      <c r="M51" s="134"/>
      <c r="N51" s="120"/>
      <c r="O51" s="120"/>
      <c r="P51" s="122"/>
      <c r="Q51" s="120"/>
      <c r="R51" s="120"/>
      <c r="S51" s="120"/>
      <c r="T51" s="120"/>
    </row>
    <row r="52" spans="2:20" ht="13.5" thickBot="1" x14ac:dyDescent="0.35">
      <c r="B52" s="73" t="s">
        <v>99</v>
      </c>
      <c r="C52" s="74"/>
      <c r="D52" s="14"/>
      <c r="E52" s="274">
        <f>SUM(I20+I21)</f>
        <v>0</v>
      </c>
      <c r="F52" s="275"/>
      <c r="G52" s="276"/>
      <c r="H52" s="275">
        <v>0.11310000000000001</v>
      </c>
      <c r="I52" s="85">
        <f>IF('BULLETIN DE PAIE'!O47&lt;'BULLETIN DE PAIE'!E52*'BULLETIN DE PAIE'!H52,Base!O47,'BULLETIN DE PAIE'!E52*'BULLETIN DE PAIE'!H52)</f>
        <v>0</v>
      </c>
      <c r="K52" s="70" t="s">
        <v>58</v>
      </c>
      <c r="L52" s="48"/>
      <c r="M52" s="138"/>
      <c r="N52" s="120"/>
      <c r="O52" s="120"/>
      <c r="P52" s="122"/>
      <c r="Q52" s="120"/>
      <c r="R52" s="120"/>
      <c r="S52" s="120"/>
      <c r="T52" s="120"/>
    </row>
    <row r="53" spans="2:20" ht="13.5" thickBot="1" x14ac:dyDescent="0.35">
      <c r="B53" s="92" t="s">
        <v>59</v>
      </c>
      <c r="C53" s="68"/>
      <c r="D53" s="67"/>
      <c r="E53" s="67"/>
      <c r="F53" s="67"/>
      <c r="G53" s="68"/>
      <c r="H53" s="68"/>
      <c r="I53" s="104">
        <f>I47+I49+I50+I51+I52</f>
        <v>1478.9</v>
      </c>
      <c r="K53" s="14" t="s">
        <v>60</v>
      </c>
      <c r="M53" s="119"/>
      <c r="N53" s="120"/>
      <c r="O53" s="120"/>
      <c r="P53" s="122"/>
      <c r="Q53" s="120"/>
      <c r="R53" s="120"/>
      <c r="S53" s="120"/>
      <c r="T53" s="120"/>
    </row>
    <row r="54" spans="2:20" x14ac:dyDescent="0.25">
      <c r="B54" s="105" t="s">
        <v>61</v>
      </c>
      <c r="C54" s="106"/>
      <c r="D54" s="308"/>
      <c r="E54" s="308"/>
      <c r="F54" s="308"/>
      <c r="G54" s="308"/>
      <c r="H54" s="308"/>
      <c r="I54" s="309"/>
      <c r="M54" s="120"/>
      <c r="N54" s="120"/>
      <c r="O54" s="120"/>
      <c r="P54" s="122"/>
      <c r="Q54" s="120"/>
      <c r="R54" s="120"/>
      <c r="S54" s="120"/>
      <c r="T54" s="120"/>
    </row>
    <row r="55" spans="2:20" x14ac:dyDescent="0.25">
      <c r="B55" s="20" t="s">
        <v>9</v>
      </c>
      <c r="C55" s="295"/>
      <c r="D55" s="295"/>
      <c r="E55" s="295"/>
      <c r="F55" s="295"/>
      <c r="G55" s="295"/>
      <c r="H55" s="295"/>
      <c r="I55" s="296"/>
      <c r="M55" s="120"/>
      <c r="N55" s="120"/>
      <c r="O55" s="120"/>
      <c r="P55" s="123"/>
      <c r="Q55" s="120"/>
      <c r="R55" s="120"/>
      <c r="S55" s="120"/>
      <c r="T55" s="120"/>
    </row>
    <row r="56" spans="2:20" x14ac:dyDescent="0.25">
      <c r="B56" s="20" t="s">
        <v>62</v>
      </c>
      <c r="C56" s="107"/>
      <c r="D56" s="7"/>
      <c r="E56" s="7"/>
      <c r="F56" s="295"/>
      <c r="G56" s="295"/>
      <c r="H56" s="295"/>
      <c r="I56" s="296"/>
      <c r="M56" s="120"/>
      <c r="N56" s="120"/>
      <c r="O56" s="120"/>
      <c r="P56" s="122"/>
      <c r="Q56" s="120"/>
      <c r="R56" s="120"/>
      <c r="S56" s="120"/>
      <c r="T56" s="120"/>
    </row>
    <row r="57" spans="2:20" ht="13" thickBot="1" x14ac:dyDescent="0.3">
      <c r="B57" s="33" t="s">
        <v>63</v>
      </c>
      <c r="C57" s="108"/>
      <c r="D57" s="300"/>
      <c r="E57" s="300"/>
      <c r="F57" s="300"/>
      <c r="G57" s="300"/>
      <c r="H57" s="300"/>
      <c r="I57" s="301"/>
      <c r="N57" s="120"/>
      <c r="O57" s="120"/>
      <c r="P57" s="123"/>
      <c r="Q57" s="120"/>
      <c r="R57" s="120"/>
      <c r="S57" s="120"/>
      <c r="T57" s="120"/>
    </row>
    <row r="58" spans="2:20" x14ac:dyDescent="0.25">
      <c r="B58" s="109" t="s">
        <v>80</v>
      </c>
      <c r="C58" s="110"/>
      <c r="D58" s="110"/>
      <c r="E58" s="110"/>
      <c r="F58" s="110"/>
      <c r="G58" s="111"/>
      <c r="N58" s="120"/>
      <c r="O58" s="120"/>
      <c r="P58" s="122"/>
      <c r="Q58" s="120"/>
      <c r="R58" s="120"/>
      <c r="S58" s="120"/>
      <c r="T58" s="120"/>
    </row>
    <row r="59" spans="2:20" x14ac:dyDescent="0.25">
      <c r="B59" s="43" t="s">
        <v>64</v>
      </c>
      <c r="I59" s="5" t="s">
        <v>103</v>
      </c>
      <c r="N59" s="120"/>
      <c r="O59" s="120"/>
      <c r="P59" s="123"/>
      <c r="Q59" s="120"/>
      <c r="R59" s="120"/>
      <c r="S59" s="120"/>
      <c r="T59" s="120"/>
    </row>
    <row r="60" spans="2:20" x14ac:dyDescent="0.25">
      <c r="N60" s="120"/>
      <c r="O60" s="120"/>
      <c r="P60" s="122"/>
      <c r="Q60" s="120"/>
      <c r="R60" s="120"/>
      <c r="S60" s="120"/>
      <c r="T60" s="120"/>
    </row>
    <row r="61" spans="2:20" x14ac:dyDescent="0.25">
      <c r="M61" s="119"/>
      <c r="N61" s="119"/>
      <c r="O61" s="120"/>
      <c r="P61" s="124"/>
      <c r="Q61" s="120"/>
      <c r="R61" s="120"/>
      <c r="S61" s="120"/>
      <c r="T61" s="120"/>
    </row>
    <row r="62" spans="2:20" x14ac:dyDescent="0.25">
      <c r="M62" s="119"/>
      <c r="N62" s="119"/>
      <c r="O62" s="120"/>
      <c r="P62" s="124"/>
      <c r="Q62" s="120"/>
      <c r="R62" s="120"/>
      <c r="S62" s="120"/>
      <c r="T62" s="120"/>
    </row>
    <row r="63" spans="2:20" ht="13" x14ac:dyDescent="0.3">
      <c r="M63" s="118"/>
      <c r="N63" s="119"/>
      <c r="O63" s="118"/>
      <c r="P63" s="121"/>
      <c r="Q63" s="118"/>
      <c r="R63" s="118"/>
      <c r="S63" s="118"/>
      <c r="T63" s="118"/>
    </row>
    <row r="64" spans="2:20" x14ac:dyDescent="0.25">
      <c r="M64" s="120"/>
      <c r="N64" s="119"/>
      <c r="O64" s="119"/>
      <c r="P64" s="122"/>
      <c r="Q64" s="119"/>
      <c r="R64" s="119"/>
      <c r="S64" s="119"/>
      <c r="T64" s="119"/>
    </row>
    <row r="65" spans="13:20" x14ac:dyDescent="0.25">
      <c r="M65" s="120"/>
      <c r="N65" s="120"/>
      <c r="O65" s="120"/>
      <c r="P65" s="122"/>
      <c r="Q65" s="120"/>
      <c r="R65" s="120"/>
      <c r="S65" s="120"/>
      <c r="T65" s="120"/>
    </row>
    <row r="66" spans="13:20" x14ac:dyDescent="0.25">
      <c r="M66" s="120"/>
      <c r="N66" s="120"/>
      <c r="O66" s="120"/>
      <c r="P66" s="122"/>
      <c r="Q66" s="120"/>
      <c r="R66" s="120"/>
      <c r="S66" s="120"/>
      <c r="T66" s="120"/>
    </row>
    <row r="67" spans="13:20" x14ac:dyDescent="0.25">
      <c r="M67" s="120"/>
      <c r="N67" s="120"/>
      <c r="O67" s="120"/>
      <c r="P67" s="122"/>
      <c r="Q67" s="120"/>
      <c r="R67" s="120"/>
      <c r="S67" s="120"/>
      <c r="T67" s="120"/>
    </row>
    <row r="68" spans="13:20" x14ac:dyDescent="0.25">
      <c r="M68" s="120"/>
      <c r="N68" s="120"/>
      <c r="O68" s="120"/>
      <c r="P68" s="122"/>
      <c r="Q68" s="120"/>
      <c r="R68" s="120"/>
      <c r="S68" s="120"/>
      <c r="T68" s="120"/>
    </row>
    <row r="69" spans="13:20" x14ac:dyDescent="0.25">
      <c r="M69" s="120"/>
      <c r="N69" s="120"/>
      <c r="O69" s="120"/>
      <c r="P69" s="123"/>
      <c r="Q69" s="120"/>
      <c r="R69" s="120"/>
      <c r="S69" s="120"/>
      <c r="T69" s="120"/>
    </row>
    <row r="70" spans="13:20" x14ac:dyDescent="0.25">
      <c r="M70" s="120"/>
      <c r="N70" s="120"/>
      <c r="O70" s="120"/>
      <c r="P70" s="122"/>
      <c r="Q70" s="120"/>
      <c r="R70" s="120"/>
      <c r="S70" s="120"/>
      <c r="T70" s="120"/>
    </row>
    <row r="71" spans="13:20" ht="13" x14ac:dyDescent="0.3">
      <c r="M71" s="118"/>
      <c r="N71" s="120"/>
      <c r="O71" s="120"/>
      <c r="P71" s="123"/>
      <c r="Q71" s="120"/>
      <c r="R71" s="120"/>
      <c r="S71" s="120"/>
      <c r="T71" s="120"/>
    </row>
    <row r="72" spans="13:20" ht="13" x14ac:dyDescent="0.3">
      <c r="M72" s="118"/>
      <c r="N72" s="120"/>
      <c r="O72" s="120"/>
      <c r="P72" s="122"/>
      <c r="Q72" s="120"/>
      <c r="R72" s="120"/>
      <c r="S72" s="120"/>
      <c r="T72" s="120"/>
    </row>
    <row r="73" spans="13:20" ht="13" x14ac:dyDescent="0.3">
      <c r="M73" s="118"/>
      <c r="N73" s="119"/>
      <c r="O73" s="118"/>
      <c r="P73" s="121"/>
      <c r="Q73" s="118"/>
      <c r="R73" s="118"/>
      <c r="S73" s="118"/>
      <c r="T73" s="118"/>
    </row>
    <row r="74" spans="13:20" x14ac:dyDescent="0.25">
      <c r="M74" s="120"/>
      <c r="N74" s="119"/>
      <c r="O74" s="119"/>
      <c r="P74" s="122"/>
      <c r="Q74" s="119"/>
      <c r="R74" s="119"/>
      <c r="S74" s="119"/>
      <c r="T74" s="119"/>
    </row>
    <row r="75" spans="13:20" x14ac:dyDescent="0.25">
      <c r="M75" s="120"/>
      <c r="N75" s="120"/>
      <c r="O75" s="120"/>
      <c r="P75" s="122"/>
      <c r="Q75" s="120"/>
      <c r="R75" s="120"/>
      <c r="S75" s="120"/>
      <c r="T75" s="120"/>
    </row>
    <row r="76" spans="13:20" x14ac:dyDescent="0.25">
      <c r="M76" s="120"/>
      <c r="N76" s="120"/>
      <c r="O76" s="120"/>
      <c r="P76" s="122"/>
      <c r="Q76" s="120"/>
      <c r="R76" s="120"/>
      <c r="S76" s="120"/>
      <c r="T76" s="120"/>
    </row>
    <row r="77" spans="13:20" x14ac:dyDescent="0.25">
      <c r="M77" s="120"/>
      <c r="N77" s="120"/>
      <c r="O77" s="120"/>
      <c r="P77" s="122"/>
      <c r="Q77" s="120"/>
      <c r="R77" s="120"/>
      <c r="S77" s="120"/>
      <c r="T77" s="120"/>
    </row>
    <row r="78" spans="13:20" x14ac:dyDescent="0.25">
      <c r="M78" s="120"/>
      <c r="N78" s="120"/>
      <c r="O78" s="120"/>
      <c r="P78" s="122"/>
      <c r="Q78" s="120"/>
      <c r="R78" s="120"/>
      <c r="S78" s="120"/>
      <c r="T78" s="120"/>
    </row>
    <row r="79" spans="13:20" x14ac:dyDescent="0.25">
      <c r="M79" s="120"/>
      <c r="N79" s="120"/>
      <c r="O79" s="120"/>
      <c r="P79" s="123"/>
      <c r="Q79" s="120"/>
      <c r="R79" s="120"/>
      <c r="S79" s="120"/>
      <c r="T79" s="120"/>
    </row>
    <row r="80" spans="13:20" x14ac:dyDescent="0.25">
      <c r="M80" s="120"/>
      <c r="N80" s="120"/>
      <c r="O80" s="120"/>
      <c r="P80" s="122"/>
      <c r="Q80" s="120"/>
      <c r="R80" s="120"/>
      <c r="S80" s="120"/>
      <c r="T80" s="120"/>
    </row>
    <row r="81" spans="13:20" ht="13" x14ac:dyDescent="0.3">
      <c r="M81" s="118"/>
      <c r="N81" s="120"/>
      <c r="O81" s="120"/>
      <c r="P81" s="123"/>
      <c r="Q81" s="120"/>
      <c r="R81" s="120"/>
      <c r="S81" s="120"/>
      <c r="T81" s="120"/>
    </row>
    <row r="82" spans="13:20" ht="13" x14ac:dyDescent="0.3">
      <c r="M82" s="118"/>
      <c r="N82" s="120"/>
      <c r="O82" s="120"/>
      <c r="P82" s="122"/>
      <c r="Q82" s="120"/>
      <c r="R82" s="120"/>
      <c r="S82" s="120"/>
      <c r="T82" s="120"/>
    </row>
    <row r="83" spans="13:20" ht="13" x14ac:dyDescent="0.3">
      <c r="M83" s="118"/>
      <c r="N83" s="120"/>
      <c r="O83" s="120"/>
      <c r="P83" s="123"/>
      <c r="Q83" s="120"/>
      <c r="R83" s="120"/>
      <c r="S83" s="120"/>
      <c r="T83" s="120"/>
    </row>
    <row r="84" spans="13:20" x14ac:dyDescent="0.25">
      <c r="M84" s="119"/>
      <c r="N84" s="120"/>
      <c r="O84" s="120"/>
      <c r="P84" s="122"/>
      <c r="Q84" s="120"/>
      <c r="R84" s="120"/>
      <c r="S84" s="120"/>
      <c r="T84" s="120"/>
    </row>
    <row r="85" spans="13:20" x14ac:dyDescent="0.25">
      <c r="M85" s="119"/>
      <c r="N85" s="119"/>
      <c r="O85" s="120"/>
      <c r="P85" s="124"/>
      <c r="Q85" s="120"/>
      <c r="R85" s="120"/>
      <c r="S85" s="120"/>
      <c r="T85" s="120"/>
    </row>
    <row r="86" spans="13:20" x14ac:dyDescent="0.25">
      <c r="M86" s="119"/>
      <c r="N86" s="119"/>
      <c r="O86" s="120"/>
      <c r="P86" s="124"/>
      <c r="Q86" s="120"/>
      <c r="R86" s="120"/>
      <c r="S86" s="120"/>
      <c r="T86" s="120"/>
    </row>
    <row r="87" spans="13:20" ht="13" x14ac:dyDescent="0.3">
      <c r="M87" s="118"/>
      <c r="N87" s="119"/>
      <c r="O87" s="118"/>
      <c r="P87" s="121"/>
      <c r="Q87" s="118"/>
      <c r="R87" s="118"/>
      <c r="S87" s="118"/>
      <c r="T87" s="118"/>
    </row>
    <row r="88" spans="13:20" x14ac:dyDescent="0.25">
      <c r="M88" s="120"/>
      <c r="N88" s="119"/>
      <c r="O88" s="119"/>
      <c r="P88" s="122"/>
      <c r="Q88" s="119"/>
      <c r="R88" s="119"/>
      <c r="S88" s="119"/>
      <c r="T88" s="119"/>
    </row>
    <row r="89" spans="13:20" x14ac:dyDescent="0.25">
      <c r="M89" s="120"/>
      <c r="N89" s="120"/>
      <c r="O89" s="120"/>
      <c r="P89" s="122"/>
      <c r="Q89" s="120"/>
      <c r="R89" s="120"/>
      <c r="S89" s="120"/>
      <c r="T89" s="120"/>
    </row>
    <row r="90" spans="13:20" x14ac:dyDescent="0.25">
      <c r="M90" s="120"/>
      <c r="N90" s="120"/>
      <c r="O90" s="120"/>
      <c r="P90" s="122"/>
      <c r="Q90" s="120"/>
      <c r="R90" s="120"/>
      <c r="S90" s="120"/>
      <c r="T90" s="120"/>
    </row>
    <row r="91" spans="13:20" x14ac:dyDescent="0.25">
      <c r="M91" s="120"/>
      <c r="N91" s="120"/>
      <c r="O91" s="120"/>
      <c r="P91" s="122"/>
      <c r="Q91" s="120"/>
      <c r="R91" s="120"/>
      <c r="S91" s="120"/>
      <c r="T91" s="120"/>
    </row>
    <row r="92" spans="13:20" x14ac:dyDescent="0.25">
      <c r="M92" s="120"/>
      <c r="N92" s="120"/>
      <c r="O92" s="120"/>
      <c r="P92" s="122"/>
      <c r="Q92" s="120"/>
      <c r="R92" s="120"/>
      <c r="S92" s="120"/>
      <c r="T92" s="120"/>
    </row>
    <row r="93" spans="13:20" x14ac:dyDescent="0.25">
      <c r="M93" s="120"/>
      <c r="N93" s="120"/>
      <c r="O93" s="120"/>
      <c r="P93" s="123"/>
      <c r="Q93" s="120"/>
      <c r="R93" s="120"/>
      <c r="S93" s="120"/>
      <c r="T93" s="120"/>
    </row>
    <row r="94" spans="13:20" ht="13" thickBot="1" x14ac:dyDescent="0.3">
      <c r="M94" s="120"/>
      <c r="N94" s="120"/>
      <c r="O94" s="120"/>
      <c r="P94" s="122"/>
      <c r="Q94" s="120"/>
      <c r="R94" s="120"/>
      <c r="S94" s="120"/>
      <c r="T94" s="120"/>
    </row>
    <row r="95" spans="13:20" ht="13" x14ac:dyDescent="0.3">
      <c r="M95" s="134"/>
      <c r="N95" s="120"/>
      <c r="O95" s="120"/>
      <c r="P95" s="123"/>
      <c r="Q95" s="120"/>
      <c r="R95" s="120"/>
      <c r="S95" s="120"/>
      <c r="T95" s="120"/>
    </row>
    <row r="96" spans="13:20" ht="13" x14ac:dyDescent="0.3">
      <c r="M96" s="133"/>
      <c r="N96" s="120"/>
      <c r="O96" s="120"/>
      <c r="P96" s="122"/>
      <c r="Q96" s="120"/>
      <c r="R96" s="120"/>
      <c r="S96" s="120"/>
      <c r="T96" s="120"/>
    </row>
    <row r="97" spans="13:20" ht="13" x14ac:dyDescent="0.3">
      <c r="M97" s="133"/>
      <c r="N97" s="120"/>
      <c r="O97" s="120"/>
      <c r="P97" s="123"/>
      <c r="Q97" s="120"/>
      <c r="R97" s="120"/>
      <c r="S97" s="120"/>
      <c r="T97" s="120"/>
    </row>
    <row r="98" spans="13:20" ht="13" thickBot="1" x14ac:dyDescent="0.3">
      <c r="M98" s="135"/>
      <c r="N98" s="120"/>
      <c r="O98" s="120"/>
      <c r="P98" s="122"/>
      <c r="Q98" s="120"/>
      <c r="R98" s="120"/>
      <c r="S98" s="120"/>
      <c r="T98" s="120"/>
    </row>
    <row r="99" spans="13:20" x14ac:dyDescent="0.25">
      <c r="M99" s="119"/>
      <c r="N99" s="119"/>
      <c r="O99" s="120"/>
      <c r="P99" s="124"/>
      <c r="Q99" s="120"/>
      <c r="R99" s="120"/>
      <c r="S99" s="120"/>
      <c r="T99" s="120"/>
    </row>
    <row r="100" spans="13:20" x14ac:dyDescent="0.25">
      <c r="M100" s="119"/>
      <c r="N100" s="119"/>
      <c r="O100" s="120"/>
      <c r="P100" s="124"/>
      <c r="Q100" s="120"/>
      <c r="R100" s="120"/>
      <c r="S100" s="120"/>
      <c r="T100" s="120"/>
    </row>
  </sheetData>
  <sheetProtection algorithmName="SHA-512" hashValue="zVJqfmVwy6YDWST5BjM8MDmpToEnu2ZJCPEx9IwlaidqM8hldQOROJfbccJtWDPsc+tNhsgFM3ngb5qyux+Kcg==" saltValue="pD52a1vbY3IWn7RuIfVXKA==" spinCount="100000" sheet="1" objects="1" scenarios="1"/>
  <mergeCells count="20">
    <mergeCell ref="C55:I55"/>
    <mergeCell ref="F56:I56"/>
    <mergeCell ref="D57:I57"/>
    <mergeCell ref="D16:E16"/>
    <mergeCell ref="G16:I16"/>
    <mergeCell ref="E17:G17"/>
    <mergeCell ref="F25:G25"/>
    <mergeCell ref="H25:I25"/>
    <mergeCell ref="D54:I54"/>
    <mergeCell ref="C10:I10"/>
    <mergeCell ref="C11:I11"/>
    <mergeCell ref="C12:I12"/>
    <mergeCell ref="C14:F14"/>
    <mergeCell ref="D15:F15"/>
    <mergeCell ref="H15:I15"/>
    <mergeCell ref="B5:I5"/>
    <mergeCell ref="B7:I7"/>
    <mergeCell ref="B8:I8"/>
    <mergeCell ref="C9:D9"/>
    <mergeCell ref="F9:H9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65536"/>
    </sheetView>
  </sheetViews>
  <sheetFormatPr baseColWidth="10" defaultColWidth="12" defaultRowHeight="13" x14ac:dyDescent="0.3"/>
  <cols>
    <col min="1" max="16384" width="12" style="270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8"/>
  <sheetViews>
    <sheetView topLeftCell="A28" zoomScale="90" zoomScaleNormal="90" workbookViewId="0">
      <selection activeCell="O48" sqref="O48"/>
    </sheetView>
  </sheetViews>
  <sheetFormatPr baseColWidth="10" defaultColWidth="12" defaultRowHeight="12.5" x14ac:dyDescent="0.25"/>
  <cols>
    <col min="1" max="1" width="12" style="139"/>
    <col min="2" max="2" width="14.796875" style="139" customWidth="1"/>
    <col min="3" max="3" width="22.19921875" style="139" customWidth="1"/>
    <col min="4" max="5" width="12" style="139"/>
    <col min="6" max="6" width="10" style="139" customWidth="1"/>
    <col min="7" max="8" width="12" style="139"/>
    <col min="9" max="9" width="13.5" style="139" bestFit="1" customWidth="1"/>
    <col min="10" max="10" width="9.69921875" style="139" customWidth="1"/>
    <col min="11" max="11" width="26.796875" style="139" customWidth="1"/>
    <col min="12" max="12" width="16.19921875" style="139" customWidth="1"/>
    <col min="13" max="13" width="12" style="139"/>
    <col min="14" max="14" width="40.296875" style="139" customWidth="1"/>
    <col min="15" max="15" width="12" style="139"/>
    <col min="16" max="16" width="24.19921875" style="139" customWidth="1"/>
    <col min="17" max="17" width="39" style="139" customWidth="1"/>
    <col min="18" max="18" width="18" style="140" customWidth="1"/>
    <col min="19" max="16384" width="12" style="139"/>
  </cols>
  <sheetData>
    <row r="1" spans="2:18" ht="13" thickBot="1" x14ac:dyDescent="0.3"/>
    <row r="2" spans="2:18" x14ac:dyDescent="0.25">
      <c r="B2" s="141"/>
      <c r="C2" s="142"/>
      <c r="D2" s="142"/>
      <c r="E2" s="142"/>
      <c r="F2" s="142"/>
      <c r="G2" s="142"/>
      <c r="H2" s="142"/>
      <c r="I2" s="143"/>
    </row>
    <row r="3" spans="2:18" x14ac:dyDescent="0.25">
      <c r="B3" s="144"/>
      <c r="I3" s="145"/>
    </row>
    <row r="4" spans="2:18" s="146" customFormat="1" ht="13" x14ac:dyDescent="0.3">
      <c r="B4" s="147"/>
      <c r="I4" s="148"/>
      <c r="R4" s="149"/>
    </row>
    <row r="5" spans="2:18" s="146" customFormat="1" ht="14" x14ac:dyDescent="0.3">
      <c r="B5" s="310" t="s">
        <v>79</v>
      </c>
      <c r="C5" s="311"/>
      <c r="D5" s="311"/>
      <c r="E5" s="311"/>
      <c r="F5" s="311"/>
      <c r="G5" s="311"/>
      <c r="H5" s="311"/>
      <c r="I5" s="312"/>
      <c r="R5" s="149"/>
    </row>
    <row r="6" spans="2:18" s="146" customFormat="1" ht="13" x14ac:dyDescent="0.3">
      <c r="B6" s="150"/>
      <c r="C6" s="149"/>
      <c r="D6" s="149"/>
      <c r="E6" s="149"/>
      <c r="F6" s="149"/>
      <c r="G6" s="149"/>
      <c r="H6" s="149"/>
      <c r="I6" s="151"/>
      <c r="J6" s="149"/>
      <c r="R6" s="149"/>
    </row>
    <row r="7" spans="2:18" s="146" customFormat="1" ht="13.5" thickBot="1" x14ac:dyDescent="0.35">
      <c r="B7" s="313" t="s">
        <v>2</v>
      </c>
      <c r="C7" s="314"/>
      <c r="D7" s="314"/>
      <c r="E7" s="314"/>
      <c r="F7" s="314"/>
      <c r="G7" s="314"/>
      <c r="H7" s="314"/>
      <c r="I7" s="315"/>
      <c r="J7" s="149"/>
      <c r="R7" s="149"/>
    </row>
    <row r="8" spans="2:18" s="146" customFormat="1" ht="15.5" x14ac:dyDescent="0.35">
      <c r="B8" s="316" t="s">
        <v>4</v>
      </c>
      <c r="C8" s="317"/>
      <c r="D8" s="317"/>
      <c r="E8" s="317"/>
      <c r="F8" s="317"/>
      <c r="G8" s="317"/>
      <c r="H8" s="317"/>
      <c r="I8" s="318"/>
      <c r="J8" s="139"/>
      <c r="P8" s="139"/>
      <c r="R8" s="140"/>
    </row>
    <row r="9" spans="2:18" x14ac:dyDescent="0.25">
      <c r="B9" s="152" t="s">
        <v>6</v>
      </c>
      <c r="C9" s="319"/>
      <c r="D9" s="319"/>
      <c r="E9" s="153" t="s">
        <v>7</v>
      </c>
      <c r="F9" s="319"/>
      <c r="G9" s="319"/>
      <c r="H9" s="319"/>
      <c r="I9" s="154"/>
      <c r="J9" s="155"/>
      <c r="K9" s="155"/>
      <c r="L9" s="155"/>
      <c r="M9" s="155"/>
      <c r="N9" s="155"/>
      <c r="O9" s="155"/>
      <c r="R9" s="156"/>
    </row>
    <row r="10" spans="2:18" s="155" customFormat="1" x14ac:dyDescent="0.25">
      <c r="B10" s="157" t="s">
        <v>8</v>
      </c>
      <c r="C10" s="320"/>
      <c r="D10" s="320"/>
      <c r="E10" s="320"/>
      <c r="F10" s="320"/>
      <c r="G10" s="320"/>
      <c r="H10" s="320"/>
      <c r="I10" s="321"/>
      <c r="R10" s="156"/>
    </row>
    <row r="11" spans="2:18" s="155" customFormat="1" x14ac:dyDescent="0.25">
      <c r="B11" s="157" t="s">
        <v>9</v>
      </c>
      <c r="C11" s="320"/>
      <c r="D11" s="320"/>
      <c r="E11" s="320"/>
      <c r="F11" s="320"/>
      <c r="G11" s="320"/>
      <c r="H11" s="320"/>
      <c r="I11" s="321"/>
      <c r="R11" s="156"/>
    </row>
    <row r="12" spans="2:18" s="155" customFormat="1" x14ac:dyDescent="0.25">
      <c r="B12" s="152" t="s">
        <v>10</v>
      </c>
      <c r="C12" s="320"/>
      <c r="D12" s="320"/>
      <c r="E12" s="320"/>
      <c r="F12" s="320"/>
      <c r="G12" s="320"/>
      <c r="H12" s="320"/>
      <c r="I12" s="321"/>
      <c r="K12" s="158"/>
      <c r="R12" s="156"/>
    </row>
    <row r="13" spans="2:18" s="155" customFormat="1" ht="13" x14ac:dyDescent="0.3">
      <c r="B13" s="159" t="s">
        <v>11</v>
      </c>
      <c r="C13" s="160"/>
      <c r="D13" s="161"/>
      <c r="E13" s="162"/>
      <c r="F13" s="162"/>
      <c r="G13" s="162"/>
      <c r="H13" s="162"/>
      <c r="I13" s="163"/>
      <c r="K13" s="158"/>
      <c r="R13" s="156"/>
    </row>
    <row r="14" spans="2:18" s="155" customFormat="1" ht="13" x14ac:dyDescent="0.3">
      <c r="B14" s="164" t="s">
        <v>12</v>
      </c>
      <c r="C14" s="322"/>
      <c r="D14" s="322"/>
      <c r="E14" s="322"/>
      <c r="F14" s="322"/>
      <c r="G14" s="165" t="s">
        <v>85</v>
      </c>
      <c r="H14" s="166"/>
      <c r="I14" s="167"/>
      <c r="Q14" s="155" t="s">
        <v>66</v>
      </c>
      <c r="R14" s="168">
        <v>0.23150000000000001</v>
      </c>
    </row>
    <row r="15" spans="2:18" s="155" customFormat="1" ht="13" thickBot="1" x14ac:dyDescent="0.3">
      <c r="B15" s="152" t="s">
        <v>13</v>
      </c>
      <c r="C15" s="161"/>
      <c r="D15" s="319"/>
      <c r="E15" s="319"/>
      <c r="F15" s="319"/>
      <c r="G15" s="161" t="s">
        <v>14</v>
      </c>
      <c r="H15" s="323"/>
      <c r="I15" s="324"/>
      <c r="K15" s="139"/>
      <c r="R15" s="156"/>
    </row>
    <row r="16" spans="2:18" s="155" customFormat="1" ht="13" x14ac:dyDescent="0.3">
      <c r="B16" s="152" t="s">
        <v>15</v>
      </c>
      <c r="C16" s="169"/>
      <c r="D16" s="319"/>
      <c r="E16" s="319"/>
      <c r="F16" s="169" t="s">
        <v>16</v>
      </c>
      <c r="G16" s="319"/>
      <c r="H16" s="319"/>
      <c r="I16" s="325"/>
      <c r="K16" s="170" t="s">
        <v>0</v>
      </c>
      <c r="L16" s="171"/>
      <c r="M16" s="172"/>
      <c r="N16" s="146"/>
      <c r="O16" s="146"/>
      <c r="Q16" s="155" t="s">
        <v>67</v>
      </c>
      <c r="R16" s="168">
        <v>0.41660000000000003</v>
      </c>
    </row>
    <row r="17" spans="2:18" s="155" customFormat="1" ht="13.5" thickBot="1" x14ac:dyDescent="0.35">
      <c r="B17" s="173" t="s">
        <v>17</v>
      </c>
      <c r="C17" s="174"/>
      <c r="D17" s="175"/>
      <c r="E17" s="328"/>
      <c r="F17" s="328"/>
      <c r="G17" s="328"/>
      <c r="H17" s="175"/>
      <c r="I17" s="176"/>
      <c r="K17" s="177" t="s">
        <v>1</v>
      </c>
      <c r="L17" s="146"/>
      <c r="M17" s="148"/>
      <c r="N17" s="146"/>
      <c r="O17" s="146"/>
      <c r="R17" s="156"/>
    </row>
    <row r="18" spans="2:18" s="155" customFormat="1" ht="13" x14ac:dyDescent="0.3">
      <c r="B18" s="178" t="s">
        <v>18</v>
      </c>
      <c r="C18" s="179"/>
      <c r="D18" s="142"/>
      <c r="E18" s="142"/>
      <c r="F18" s="142"/>
      <c r="G18" s="142"/>
      <c r="H18" s="142"/>
      <c r="I18" s="180"/>
      <c r="K18" s="181" t="s">
        <v>3</v>
      </c>
      <c r="L18" s="146"/>
      <c r="M18" s="148"/>
      <c r="N18" s="146"/>
      <c r="O18" s="146"/>
      <c r="Q18" s="155" t="s">
        <v>68</v>
      </c>
      <c r="R18" s="168">
        <f>SUM(R14:R16)</f>
        <v>0.64810000000000001</v>
      </c>
    </row>
    <row r="19" spans="2:18" s="155" customFormat="1" ht="13.5" thickBot="1" x14ac:dyDescent="0.35">
      <c r="B19" s="182" t="s">
        <v>19</v>
      </c>
      <c r="C19" s="183"/>
      <c r="D19" s="184">
        <v>1</v>
      </c>
      <c r="E19" s="139"/>
      <c r="F19" s="185" t="s">
        <v>20</v>
      </c>
      <c r="G19" s="186">
        <v>9.98</v>
      </c>
      <c r="H19" s="187" t="s">
        <v>21</v>
      </c>
      <c r="I19" s="188">
        <f>G19*D19</f>
        <v>9.98</v>
      </c>
      <c r="K19" s="189" t="s">
        <v>5</v>
      </c>
      <c r="L19" s="190"/>
      <c r="M19" s="191"/>
      <c r="N19" s="139"/>
      <c r="O19" s="139"/>
      <c r="R19" s="156"/>
    </row>
    <row r="20" spans="2:18" s="155" customFormat="1" x14ac:dyDescent="0.25">
      <c r="B20" s="182" t="s">
        <v>77</v>
      </c>
      <c r="C20" s="183"/>
      <c r="D20" s="184">
        <v>0</v>
      </c>
      <c r="E20" s="139" t="s">
        <v>22</v>
      </c>
      <c r="F20" s="185" t="s">
        <v>20</v>
      </c>
      <c r="G20" s="192">
        <f>ROUND((G19*125%),2)</f>
        <v>12.48</v>
      </c>
      <c r="H20" s="187" t="s">
        <v>21</v>
      </c>
      <c r="I20" s="188">
        <f>G20*D20</f>
        <v>0</v>
      </c>
      <c r="J20" s="139"/>
      <c r="K20" s="139"/>
      <c r="L20" s="139"/>
      <c r="M20" s="139"/>
      <c r="N20" s="139"/>
      <c r="O20" s="139"/>
      <c r="P20" s="139"/>
      <c r="Q20" s="155" t="s">
        <v>69</v>
      </c>
      <c r="R20" s="193">
        <v>448</v>
      </c>
    </row>
    <row r="21" spans="2:18" s="155" customFormat="1" x14ac:dyDescent="0.25">
      <c r="B21" s="182" t="s">
        <v>78</v>
      </c>
      <c r="C21" s="183"/>
      <c r="D21" s="184"/>
      <c r="E21" s="139"/>
      <c r="F21" s="185"/>
      <c r="G21" s="192">
        <f>G19*1.5</f>
        <v>14.97</v>
      </c>
      <c r="H21" s="187"/>
      <c r="I21" s="188">
        <f>D21*G21</f>
        <v>0</v>
      </c>
      <c r="J21" s="139"/>
      <c r="K21" s="139"/>
      <c r="L21" s="139"/>
      <c r="M21" s="139"/>
      <c r="N21" s="139"/>
      <c r="O21" s="139"/>
      <c r="P21" s="139"/>
      <c r="R21" s="193"/>
    </row>
    <row r="22" spans="2:18" ht="13" thickBot="1" x14ac:dyDescent="0.3">
      <c r="B22" s="194" t="s">
        <v>23</v>
      </c>
      <c r="C22" s="195"/>
      <c r="D22" s="196"/>
      <c r="E22" s="197" t="s">
        <v>24</v>
      </c>
      <c r="F22" s="198"/>
      <c r="G22" s="186"/>
      <c r="H22" s="199" t="s">
        <v>25</v>
      </c>
      <c r="I22" s="188">
        <f>G22*D22</f>
        <v>0</v>
      </c>
    </row>
    <row r="23" spans="2:18" ht="13" thickBot="1" x14ac:dyDescent="0.3">
      <c r="B23" s="200"/>
      <c r="C23" s="201"/>
      <c r="D23" s="202"/>
      <c r="E23" s="203"/>
      <c r="F23" s="204"/>
      <c r="G23" s="205"/>
      <c r="H23" s="206"/>
      <c r="I23" s="207">
        <f>G23*D23</f>
        <v>0</v>
      </c>
      <c r="K23" s="208" t="s">
        <v>26</v>
      </c>
      <c r="L23" s="143"/>
      <c r="Q23" s="139" t="s">
        <v>68</v>
      </c>
      <c r="R23" s="209">
        <f>SUM(G43,I43)</f>
        <v>6.47</v>
      </c>
    </row>
    <row r="24" spans="2:18" ht="13.5" thickBot="1" x14ac:dyDescent="0.35">
      <c r="B24" s="210"/>
      <c r="C24" s="211"/>
      <c r="D24" s="212"/>
      <c r="E24" s="212"/>
      <c r="F24" s="213" t="s">
        <v>27</v>
      </c>
      <c r="G24" s="212"/>
      <c r="H24" s="212"/>
      <c r="I24" s="214">
        <f>SUM(I19:I23)</f>
        <v>9.98</v>
      </c>
      <c r="K24" s="215" t="s">
        <v>28</v>
      </c>
      <c r="L24" s="191"/>
    </row>
    <row r="25" spans="2:18" ht="13" thickBot="1" x14ac:dyDescent="0.3">
      <c r="B25" s="216"/>
      <c r="C25" s="217"/>
      <c r="D25" s="142"/>
      <c r="E25" s="143"/>
      <c r="F25" s="329" t="s">
        <v>29</v>
      </c>
      <c r="G25" s="330"/>
      <c r="H25" s="331" t="s">
        <v>30</v>
      </c>
      <c r="I25" s="332"/>
      <c r="Q25" s="139" t="s">
        <v>70</v>
      </c>
      <c r="R25" s="218">
        <f>IF(R23/2&gt;R20,R20,R23/2)</f>
        <v>3.24</v>
      </c>
    </row>
    <row r="26" spans="2:18" ht="13" x14ac:dyDescent="0.3">
      <c r="B26" s="219" t="s">
        <v>31</v>
      </c>
      <c r="C26" s="220"/>
      <c r="E26" s="221" t="s">
        <v>32</v>
      </c>
      <c r="F26" s="222" t="s">
        <v>33</v>
      </c>
      <c r="G26" s="223" t="s">
        <v>34</v>
      </c>
      <c r="H26" s="222" t="s">
        <v>33</v>
      </c>
      <c r="I26" s="180" t="s">
        <v>35</v>
      </c>
    </row>
    <row r="27" spans="2:18" x14ac:dyDescent="0.25">
      <c r="B27" s="182" t="s">
        <v>36</v>
      </c>
      <c r="C27" s="183"/>
      <c r="E27" s="224">
        <f>$I$24*98.25%</f>
        <v>9.81</v>
      </c>
      <c r="F27" s="225"/>
      <c r="G27" s="226"/>
      <c r="H27" s="81">
        <v>6.8000000000000005E-2</v>
      </c>
      <c r="I27" s="228">
        <f>E27*H27</f>
        <v>0.67</v>
      </c>
      <c r="J27" s="229"/>
      <c r="Q27" s="139" t="s">
        <v>71</v>
      </c>
      <c r="R27" s="209">
        <f>(R23-R25)/R23%</f>
        <v>49.92</v>
      </c>
    </row>
    <row r="28" spans="2:18" x14ac:dyDescent="0.25">
      <c r="B28" s="182" t="s">
        <v>84</v>
      </c>
      <c r="C28" s="183"/>
      <c r="E28" s="224">
        <f>$I$24*98.25%</f>
        <v>9.81</v>
      </c>
      <c r="F28" s="225"/>
      <c r="G28" s="226"/>
      <c r="H28" s="81">
        <v>2.4E-2</v>
      </c>
      <c r="I28" s="228">
        <f>E28*H28</f>
        <v>0.24</v>
      </c>
      <c r="J28" s="229"/>
      <c r="N28" s="139" t="s">
        <v>90</v>
      </c>
      <c r="R28" s="209"/>
    </row>
    <row r="29" spans="2:18" ht="13" thickBot="1" x14ac:dyDescent="0.3">
      <c r="B29" s="182" t="s">
        <v>83</v>
      </c>
      <c r="C29" s="183"/>
      <c r="E29" s="224">
        <f>$I$24*98.25%</f>
        <v>9.81</v>
      </c>
      <c r="F29" s="144"/>
      <c r="G29" s="226"/>
      <c r="H29" s="81">
        <v>5.0000000000000001E-3</v>
      </c>
      <c r="I29" s="228">
        <f>E29*H29</f>
        <v>0.05</v>
      </c>
      <c r="N29" s="230">
        <f>SUM(F30:F32,F36:F37)</f>
        <v>0.308</v>
      </c>
    </row>
    <row r="30" spans="2:18" x14ac:dyDescent="0.25">
      <c r="B30" s="182" t="s">
        <v>37</v>
      </c>
      <c r="C30" s="183"/>
      <c r="E30" s="224">
        <f>$I$24</f>
        <v>9.98</v>
      </c>
      <c r="F30" s="81">
        <v>0.13</v>
      </c>
      <c r="G30" s="226">
        <f>ROUND(E30*F30,2)</f>
        <v>1.3</v>
      </c>
      <c r="H30" s="81">
        <v>0</v>
      </c>
      <c r="I30" s="228">
        <f t="shared" ref="I30:I39" si="0">E30*H30</f>
        <v>0</v>
      </c>
      <c r="K30" s="141" t="s">
        <v>38</v>
      </c>
      <c r="L30" s="142"/>
      <c r="M30" s="143"/>
      <c r="Q30" s="155"/>
      <c r="R30" s="156"/>
    </row>
    <row r="31" spans="2:18" ht="13" x14ac:dyDescent="0.3">
      <c r="B31" s="182" t="s">
        <v>88</v>
      </c>
      <c r="C31" s="183"/>
      <c r="E31" s="224">
        <f t="shared" ref="E31:E39" si="1">$I$24</f>
        <v>9.98</v>
      </c>
      <c r="F31" s="81">
        <v>8.5500000000000007E-2</v>
      </c>
      <c r="G31" s="226">
        <f t="shared" ref="G31:G42" si="2">ROUND(E31*F31,2)</f>
        <v>0.85</v>
      </c>
      <c r="H31" s="81">
        <v>6.9000000000000006E-2</v>
      </c>
      <c r="I31" s="228">
        <f t="shared" si="0"/>
        <v>0.69</v>
      </c>
      <c r="K31" s="147" t="s">
        <v>39</v>
      </c>
      <c r="M31" s="145"/>
      <c r="N31" s="139" t="s">
        <v>91</v>
      </c>
      <c r="Q31" s="231" t="s">
        <v>72</v>
      </c>
    </row>
    <row r="32" spans="2:18" ht="13" x14ac:dyDescent="0.3">
      <c r="B32" s="182" t="s">
        <v>97</v>
      </c>
      <c r="C32" s="183"/>
      <c r="E32" s="224">
        <f t="shared" si="1"/>
        <v>9.98</v>
      </c>
      <c r="F32" s="81">
        <v>1.9E-2</v>
      </c>
      <c r="G32" s="226">
        <f t="shared" si="2"/>
        <v>0.19</v>
      </c>
      <c r="H32" s="81">
        <v>4.0000000000000001E-3</v>
      </c>
      <c r="I32" s="228">
        <f t="shared" si="0"/>
        <v>0.04</v>
      </c>
      <c r="K32" s="147"/>
      <c r="M32" s="145"/>
      <c r="N32" s="230">
        <f>SUM(F33:F35,F38:F42)</f>
        <v>0.10856</v>
      </c>
      <c r="Q32" s="231"/>
    </row>
    <row r="33" spans="2:18" ht="13" thickBot="1" x14ac:dyDescent="0.3">
      <c r="B33" s="182" t="s">
        <v>40</v>
      </c>
      <c r="C33" s="183"/>
      <c r="E33" s="224">
        <f t="shared" si="1"/>
        <v>9.98</v>
      </c>
      <c r="F33" s="81">
        <v>3.8800000000000001E-2</v>
      </c>
      <c r="G33" s="226">
        <f t="shared" si="2"/>
        <v>0.39</v>
      </c>
      <c r="H33" s="81">
        <v>3.8699999999999998E-2</v>
      </c>
      <c r="I33" s="228">
        <f t="shared" si="0"/>
        <v>0.39</v>
      </c>
      <c r="K33" s="215" t="s">
        <v>41</v>
      </c>
      <c r="L33" s="190"/>
      <c r="M33" s="191"/>
      <c r="N33" s="139" t="s">
        <v>92</v>
      </c>
      <c r="R33" s="209"/>
    </row>
    <row r="34" spans="2:18" x14ac:dyDescent="0.25">
      <c r="B34" s="182" t="s">
        <v>42</v>
      </c>
      <c r="C34" s="183"/>
      <c r="E34" s="224">
        <f t="shared" si="1"/>
        <v>9.98</v>
      </c>
      <c r="F34" s="81">
        <v>4.0500000000000001E-2</v>
      </c>
      <c r="G34" s="226">
        <f t="shared" si="2"/>
        <v>0.4</v>
      </c>
      <c r="H34" s="81">
        <v>9.4999999999999998E-3</v>
      </c>
      <c r="I34" s="228">
        <f t="shared" si="0"/>
        <v>0.09</v>
      </c>
      <c r="N34" s="230">
        <f>SUM(N29+N32)</f>
        <v>0.41655999999999999</v>
      </c>
      <c r="Q34" s="139" t="s">
        <v>73</v>
      </c>
      <c r="R34" s="140">
        <f>ROUNDUP((D19*90%+D20),0)*2</f>
        <v>2</v>
      </c>
    </row>
    <row r="35" spans="2:18" x14ac:dyDescent="0.25">
      <c r="B35" s="182" t="s">
        <v>43</v>
      </c>
      <c r="C35" s="183"/>
      <c r="E35" s="224">
        <f t="shared" si="1"/>
        <v>9.98</v>
      </c>
      <c r="F35" s="81">
        <v>1.2E-2</v>
      </c>
      <c r="G35" s="226">
        <f t="shared" si="2"/>
        <v>0.12</v>
      </c>
      <c r="H35" s="81">
        <v>8.0000000000000002E-3</v>
      </c>
      <c r="I35" s="228">
        <f t="shared" si="0"/>
        <v>0.08</v>
      </c>
    </row>
    <row r="36" spans="2:18" x14ac:dyDescent="0.25">
      <c r="B36" s="182" t="s">
        <v>44</v>
      </c>
      <c r="E36" s="224">
        <f t="shared" si="1"/>
        <v>9.98</v>
      </c>
      <c r="F36" s="81">
        <v>5.2499999999999998E-2</v>
      </c>
      <c r="G36" s="226">
        <f t="shared" si="2"/>
        <v>0.52</v>
      </c>
      <c r="H36" s="81"/>
      <c r="I36" s="228">
        <f t="shared" si="0"/>
        <v>0</v>
      </c>
      <c r="N36" s="230" t="s">
        <v>93</v>
      </c>
      <c r="Q36" s="139" t="s">
        <v>74</v>
      </c>
      <c r="R36" s="232">
        <f>R40*(1-((R25/R23)))</f>
        <v>1.53</v>
      </c>
    </row>
    <row r="37" spans="2:18" x14ac:dyDescent="0.25">
      <c r="B37" s="182" t="s">
        <v>45</v>
      </c>
      <c r="E37" s="224">
        <f>$I$24</f>
        <v>9.98</v>
      </c>
      <c r="F37" s="81">
        <v>2.1000000000000001E-2</v>
      </c>
      <c r="G37" s="226">
        <f t="shared" si="2"/>
        <v>0.21</v>
      </c>
      <c r="H37" s="81"/>
      <c r="I37" s="228">
        <f t="shared" si="0"/>
        <v>0</v>
      </c>
      <c r="N37" s="230">
        <f>SUM(H30:H32)</f>
        <v>7.2999999999999995E-2</v>
      </c>
      <c r="R37" s="232"/>
    </row>
    <row r="38" spans="2:18" x14ac:dyDescent="0.25">
      <c r="B38" s="182" t="s">
        <v>46</v>
      </c>
      <c r="E38" s="224">
        <f t="shared" si="1"/>
        <v>9.98</v>
      </c>
      <c r="F38" s="81">
        <v>1E-3</v>
      </c>
      <c r="G38" s="226">
        <f t="shared" si="2"/>
        <v>0.01</v>
      </c>
      <c r="H38" s="81"/>
      <c r="I38" s="228">
        <f t="shared" si="0"/>
        <v>0</v>
      </c>
      <c r="N38" s="139" t="s">
        <v>94</v>
      </c>
      <c r="Q38" s="139" t="s">
        <v>75</v>
      </c>
      <c r="R38" s="232">
        <f>IF(R34&gt;R36,R36,R34)</f>
        <v>1.53</v>
      </c>
    </row>
    <row r="39" spans="2:18" x14ac:dyDescent="0.25">
      <c r="B39" s="182" t="s">
        <v>47</v>
      </c>
      <c r="C39" s="183"/>
      <c r="E39" s="224">
        <f t="shared" si="1"/>
        <v>9.98</v>
      </c>
      <c r="F39" s="81">
        <v>9.5999999999999992E-3</v>
      </c>
      <c r="G39" s="226">
        <f t="shared" si="2"/>
        <v>0.1</v>
      </c>
      <c r="H39" s="81">
        <v>7.0000000000000001E-3</v>
      </c>
      <c r="I39" s="228">
        <f t="shared" si="0"/>
        <v>7.0000000000000007E-2</v>
      </c>
      <c r="N39" s="230">
        <f>SUM(H33:H35,H39)</f>
        <v>6.3200000000000006E-2</v>
      </c>
      <c r="R39" s="209"/>
    </row>
    <row r="40" spans="2:18" x14ac:dyDescent="0.25">
      <c r="B40" s="182" t="s">
        <v>48</v>
      </c>
      <c r="E40" s="224">
        <f>$I$24</f>
        <v>9.98</v>
      </c>
      <c r="F40" s="81">
        <v>3.5000000000000001E-3</v>
      </c>
      <c r="G40" s="226">
        <f t="shared" si="2"/>
        <v>0.03</v>
      </c>
      <c r="H40" s="227"/>
      <c r="I40" s="228"/>
      <c r="K40" s="230"/>
      <c r="N40" s="230">
        <f>SUM(N37+N39)</f>
        <v>0.13619999999999999</v>
      </c>
      <c r="Q40" s="139" t="s">
        <v>86</v>
      </c>
      <c r="R40" s="209">
        <f>SUM(G30:G32,G36:G37)</f>
        <v>3.07</v>
      </c>
    </row>
    <row r="41" spans="2:18" x14ac:dyDescent="0.25">
      <c r="B41" s="182" t="s">
        <v>82</v>
      </c>
      <c r="E41" s="224">
        <f>$I$24</f>
        <v>9.98</v>
      </c>
      <c r="F41" s="81">
        <v>1.6000000000000001E-4</v>
      </c>
      <c r="G41" s="226">
        <f t="shared" si="2"/>
        <v>0</v>
      </c>
      <c r="H41" s="227"/>
      <c r="I41" s="228"/>
      <c r="N41" s="139" t="s">
        <v>92</v>
      </c>
      <c r="R41" s="209"/>
    </row>
    <row r="42" spans="2:18" x14ac:dyDescent="0.25">
      <c r="B42" s="182" t="s">
        <v>49</v>
      </c>
      <c r="E42" s="224">
        <f>$I$24</f>
        <v>9.98</v>
      </c>
      <c r="F42" s="81">
        <v>3.0000000000000001E-3</v>
      </c>
      <c r="G42" s="226">
        <f t="shared" si="2"/>
        <v>0.03</v>
      </c>
      <c r="H42" s="225"/>
      <c r="I42" s="228"/>
      <c r="J42" s="233"/>
      <c r="N42" s="230">
        <f>SUM(N40+H27+H28+H29)</f>
        <v>0.23319999999999999</v>
      </c>
    </row>
    <row r="43" spans="2:18" ht="13" x14ac:dyDescent="0.3">
      <c r="B43" s="219" t="s">
        <v>50</v>
      </c>
      <c r="C43" s="220"/>
      <c r="E43" s="224">
        <f>$I$24</f>
        <v>9.98</v>
      </c>
      <c r="F43" s="225"/>
      <c r="G43" s="234">
        <f>(SUM(G30:G42))</f>
        <v>4.1500000000000004</v>
      </c>
      <c r="H43" s="225"/>
      <c r="I43" s="234">
        <f>SUM(I27:I39)</f>
        <v>2.3199999999999998</v>
      </c>
      <c r="K43" s="229"/>
      <c r="M43" s="235"/>
      <c r="N43" s="235"/>
      <c r="O43" s="235"/>
      <c r="R43" s="236"/>
    </row>
    <row r="44" spans="2:18" ht="13" x14ac:dyDescent="0.3">
      <c r="B44" s="219" t="s">
        <v>72</v>
      </c>
      <c r="C44" s="220"/>
      <c r="E44" s="224"/>
      <c r="F44" s="225"/>
      <c r="G44" s="237">
        <f>R38</f>
        <v>1.53</v>
      </c>
      <c r="H44" s="225"/>
      <c r="I44" s="234"/>
      <c r="K44" s="229"/>
      <c r="M44" s="235"/>
      <c r="N44" s="235"/>
      <c r="O44" s="235"/>
      <c r="R44" s="236"/>
    </row>
    <row r="45" spans="2:18" ht="13.5" thickBot="1" x14ac:dyDescent="0.35">
      <c r="B45" s="238" t="s">
        <v>76</v>
      </c>
      <c r="C45" s="239"/>
      <c r="D45" s="190"/>
      <c r="E45" s="240"/>
      <c r="F45" s="241"/>
      <c r="G45" s="242">
        <f>G43-G44</f>
        <v>2.62</v>
      </c>
      <c r="H45" s="241"/>
      <c r="I45" s="242"/>
      <c r="K45" s="229"/>
      <c r="M45" s="235"/>
      <c r="N45" s="235"/>
      <c r="O45" s="235"/>
      <c r="R45" s="236"/>
    </row>
    <row r="46" spans="2:18" ht="13.5" thickBot="1" x14ac:dyDescent="0.35">
      <c r="B46" s="243" t="s">
        <v>65</v>
      </c>
      <c r="C46" s="213"/>
      <c r="D46" s="212"/>
      <c r="E46" s="212"/>
      <c r="F46" s="244"/>
      <c r="G46" s="244"/>
      <c r="H46" s="244"/>
      <c r="I46" s="245">
        <f>I24-I43</f>
        <v>7.66</v>
      </c>
      <c r="K46" s="246" t="s">
        <v>51</v>
      </c>
    </row>
    <row r="47" spans="2:18" ht="13.5" thickBot="1" x14ac:dyDescent="0.35">
      <c r="B47" s="243" t="s">
        <v>52</v>
      </c>
      <c r="C47" s="213"/>
      <c r="D47" s="212"/>
      <c r="E47" s="212"/>
      <c r="F47" s="247"/>
      <c r="G47" s="244"/>
      <c r="H47" s="244"/>
      <c r="I47" s="245">
        <f>I46+I29</f>
        <v>7.71</v>
      </c>
      <c r="J47" s="248"/>
      <c r="N47" s="139" t="s">
        <v>100</v>
      </c>
      <c r="O47" s="277">
        <f>SUM('BULLETIN DE PAIE'!I31:I32)</f>
        <v>138.19999999999999</v>
      </c>
    </row>
    <row r="48" spans="2:18" x14ac:dyDescent="0.25">
      <c r="B48" s="216" t="s">
        <v>53</v>
      </c>
      <c r="C48" s="217"/>
      <c r="D48" s="142"/>
      <c r="E48" s="142"/>
      <c r="F48" s="249"/>
      <c r="G48" s="250"/>
      <c r="H48" s="251"/>
      <c r="I48" s="252"/>
      <c r="J48" s="233"/>
      <c r="K48" s="139" t="s">
        <v>54</v>
      </c>
    </row>
    <row r="49" spans="2:13" ht="13" thickBot="1" x14ac:dyDescent="0.3">
      <c r="B49" s="182" t="s">
        <v>55</v>
      </c>
      <c r="C49" s="183"/>
      <c r="F49" s="192"/>
      <c r="G49" s="226"/>
      <c r="H49" s="253"/>
      <c r="I49" s="254"/>
      <c r="K49" s="139" t="s">
        <v>56</v>
      </c>
    </row>
    <row r="50" spans="2:13" x14ac:dyDescent="0.25">
      <c r="B50" s="152"/>
      <c r="C50" s="183"/>
      <c r="F50" s="192"/>
      <c r="G50" s="226"/>
      <c r="H50" s="253"/>
      <c r="I50" s="254"/>
      <c r="K50" s="141" t="s">
        <v>57</v>
      </c>
      <c r="L50" s="142"/>
      <c r="M50" s="143"/>
    </row>
    <row r="51" spans="2:13" ht="13" thickBot="1" x14ac:dyDescent="0.3">
      <c r="B51" s="255"/>
      <c r="C51" s="256"/>
      <c r="D51" s="190"/>
      <c r="E51" s="190"/>
      <c r="F51" s="257"/>
      <c r="G51" s="258"/>
      <c r="H51" s="259"/>
      <c r="I51" s="260"/>
      <c r="K51" s="215" t="s">
        <v>58</v>
      </c>
      <c r="L51" s="190"/>
      <c r="M51" s="191"/>
    </row>
    <row r="52" spans="2:13" ht="13.5" thickBot="1" x14ac:dyDescent="0.35">
      <c r="B52" s="243" t="s">
        <v>59</v>
      </c>
      <c r="C52" s="213"/>
      <c r="D52" s="212"/>
      <c r="E52" s="212"/>
      <c r="F52" s="212"/>
      <c r="G52" s="213"/>
      <c r="H52" s="213"/>
      <c r="I52" s="261">
        <f>I46+I48+I49+I50</f>
        <v>7.66</v>
      </c>
      <c r="K52" s="146" t="s">
        <v>60</v>
      </c>
    </row>
    <row r="53" spans="2:13" x14ac:dyDescent="0.25">
      <c r="B53" s="262" t="s">
        <v>61</v>
      </c>
      <c r="C53" s="263"/>
      <c r="D53" s="333"/>
      <c r="E53" s="333"/>
      <c r="F53" s="333"/>
      <c r="G53" s="333"/>
      <c r="H53" s="333"/>
      <c r="I53" s="334"/>
    </row>
    <row r="54" spans="2:13" x14ac:dyDescent="0.25">
      <c r="B54" s="152" t="s">
        <v>9</v>
      </c>
      <c r="C54" s="320"/>
      <c r="D54" s="320"/>
      <c r="E54" s="320"/>
      <c r="F54" s="320"/>
      <c r="G54" s="320"/>
      <c r="H54" s="320"/>
      <c r="I54" s="321"/>
    </row>
    <row r="55" spans="2:13" x14ac:dyDescent="0.25">
      <c r="B55" s="152" t="s">
        <v>62</v>
      </c>
      <c r="C55" s="264"/>
      <c r="D55" s="161"/>
      <c r="E55" s="161"/>
      <c r="F55" s="320"/>
      <c r="G55" s="320"/>
      <c r="H55" s="320"/>
      <c r="I55" s="321"/>
    </row>
    <row r="56" spans="2:13" ht="13" thickBot="1" x14ac:dyDescent="0.3">
      <c r="B56" s="173" t="s">
        <v>63</v>
      </c>
      <c r="C56" s="265"/>
      <c r="D56" s="326"/>
      <c r="E56" s="326"/>
      <c r="F56" s="326"/>
      <c r="G56" s="326"/>
      <c r="H56" s="326"/>
      <c r="I56" s="327"/>
    </row>
    <row r="57" spans="2:13" x14ac:dyDescent="0.25">
      <c r="B57" s="266" t="s">
        <v>80</v>
      </c>
      <c r="C57" s="267"/>
      <c r="D57" s="267"/>
      <c r="E57" s="267"/>
      <c r="F57" s="267"/>
      <c r="G57" s="268"/>
    </row>
    <row r="58" spans="2:13" x14ac:dyDescent="0.25">
      <c r="B58" s="183" t="s">
        <v>64</v>
      </c>
      <c r="I58" s="269" t="s">
        <v>87</v>
      </c>
    </row>
  </sheetData>
  <sheetProtection password="AB2A" sheet="1" objects="1" scenarios="1"/>
  <mergeCells count="20">
    <mergeCell ref="D16:E16"/>
    <mergeCell ref="G16:I16"/>
    <mergeCell ref="D56:I56"/>
    <mergeCell ref="E17:G17"/>
    <mergeCell ref="F25:G25"/>
    <mergeCell ref="H25:I25"/>
    <mergeCell ref="D53:I53"/>
    <mergeCell ref="C54:I54"/>
    <mergeCell ref="F55:I55"/>
    <mergeCell ref="C10:I10"/>
    <mergeCell ref="C11:I11"/>
    <mergeCell ref="C12:I12"/>
    <mergeCell ref="C14:F14"/>
    <mergeCell ref="D15:F15"/>
    <mergeCell ref="H15:I15"/>
    <mergeCell ref="B5:I5"/>
    <mergeCell ref="B7:I7"/>
    <mergeCell ref="B8:I8"/>
    <mergeCell ref="C9:D9"/>
    <mergeCell ref="F9:H9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3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BULLETIN DE PAIE</vt:lpstr>
      <vt:lpstr>Feuil1</vt:lpstr>
      <vt:lpstr>Base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PSF</dc:creator>
  <cp:lastModifiedBy>El Kit Melanie</cp:lastModifiedBy>
  <cp:lastPrinted>2015-01-05T15:19:12Z</cp:lastPrinted>
  <dcterms:created xsi:type="dcterms:W3CDTF">2010-09-21T10:00:23Z</dcterms:created>
  <dcterms:modified xsi:type="dcterms:W3CDTF">2022-07-06T07:17:20Z</dcterms:modified>
</cp:coreProperties>
</file>