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orela\Documents\RDNM\"/>
    </mc:Choice>
  </mc:AlternateContent>
  <xr:revisionPtr revIDLastSave="0" documentId="8_{A16D0348-943C-49C3-A313-48B3C02A92F6}" xr6:coauthVersionLast="36" xr6:coauthVersionMax="36" xr10:uidLastSave="{00000000-0000-0000-0000-000000000000}"/>
  <workbookProtection workbookAlgorithmName="SHA-512" workbookHashValue="QPExziQVgLUKk4Lun596CgvwJFooAkPqKsdicHHQhQcRXeaUFONMb3bF7NoZKG++jo+4TG+5vRe/SyGUbUp1tw==" workbookSaltValue="vOp29dRJILVz9OE+sRFaEQ==" workbookSpinCount="100000" lockStructure="1"/>
  <bookViews>
    <workbookView xWindow="0" yWindow="0" windowWidth="21570" windowHeight="7860" firstSheet="1" activeTab="1" xr2:uid="{DE72F84F-3F3B-43BB-BA25-CC1F4360631E}"/>
  </bookViews>
  <sheets>
    <sheet name="Source" sheetId="2" state="hidden" r:id="rId1"/>
    <sheet name="Simulateur RDNM 2027" sheetId="1" r:id="rId2"/>
  </sheets>
  <definedNames>
    <definedName name="_xlnm.Print_Area" localSheetId="1">'Simulateur RDNM 2027'!$A$1:$N$77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8" i="2" l="1"/>
  <c r="I58" i="2"/>
  <c r="D49" i="2" l="1"/>
  <c r="D48" i="2"/>
  <c r="F35" i="1" l="1"/>
  <c r="F34" i="1"/>
  <c r="F33" i="1"/>
  <c r="F32" i="1"/>
  <c r="F31" i="1"/>
  <c r="B37" i="1"/>
  <c r="B62" i="1"/>
  <c r="F60" i="1"/>
  <c r="F59" i="1"/>
  <c r="F58" i="1"/>
  <c r="F57" i="1"/>
  <c r="F56" i="1"/>
  <c r="B22" i="1"/>
  <c r="B23" i="1" s="1"/>
  <c r="F20" i="1"/>
  <c r="F19" i="1"/>
  <c r="F18" i="1"/>
  <c r="F17" i="1"/>
  <c r="F16" i="1"/>
  <c r="I60" i="1"/>
  <c r="I59" i="1"/>
  <c r="I58" i="1"/>
  <c r="I57" i="1"/>
  <c r="I56" i="1"/>
  <c r="E36" i="2"/>
  <c r="B63" i="1" l="1"/>
  <c r="B38" i="1"/>
  <c r="F23" i="2"/>
  <c r="E38" i="2" s="1"/>
  <c r="I20" i="1"/>
  <c r="I19" i="1"/>
  <c r="I18" i="1"/>
  <c r="I17" i="1"/>
  <c r="I16" i="1"/>
  <c r="I35" i="1"/>
  <c r="I34" i="1"/>
  <c r="I33" i="1"/>
  <c r="I32" i="1"/>
  <c r="I31" i="1"/>
  <c r="E37" i="2"/>
  <c r="F33" i="2"/>
  <c r="E33" i="2"/>
  <c r="F32" i="2"/>
  <c r="E32" i="2"/>
  <c r="F31" i="2"/>
  <c r="E31" i="2"/>
  <c r="E42" i="2"/>
  <c r="E53" i="2" s="1"/>
  <c r="F42" i="2" l="1"/>
  <c r="F53" i="2" s="1"/>
  <c r="B76" i="1" l="1"/>
  <c r="F43" i="2" l="1"/>
  <c r="F54" i="2" s="1"/>
  <c r="E44" i="2" l="1"/>
  <c r="E55" i="2" s="1"/>
  <c r="F44" i="2"/>
  <c r="F55" i="2" s="1"/>
  <c r="E43" i="2"/>
  <c r="E54" i="2" s="1"/>
  <c r="E39" i="2"/>
  <c r="F56" i="2" l="1"/>
  <c r="F62" i="2" l="1"/>
  <c r="F66" i="2" s="1"/>
  <c r="G71" i="1" s="1"/>
  <c r="E56" i="2"/>
  <c r="E62" i="2" s="1"/>
  <c r="E66" i="2" l="1"/>
  <c r="B69" i="2" s="1"/>
  <c r="B75" i="1" s="1"/>
  <c r="B77" i="1" l="1"/>
  <c r="G73" i="1"/>
</calcChain>
</file>

<file path=xl/sharedStrings.xml><?xml version="1.0" encoding="utf-8"?>
<sst xmlns="http://schemas.openxmlformats.org/spreadsheetml/2006/main" count="103" uniqueCount="60">
  <si>
    <t>OM</t>
  </si>
  <si>
    <t>CS</t>
  </si>
  <si>
    <t>MM</t>
  </si>
  <si>
    <t>Verre</t>
  </si>
  <si>
    <t>Tarifs au litre de déchets</t>
  </si>
  <si>
    <t>Fréquences hebdomadaires fixées</t>
  </si>
  <si>
    <t>Frais Fixes</t>
  </si>
  <si>
    <t>Les montants affichés sur cet outil de simulation n'ont qu'une valeur indicative.</t>
  </si>
  <si>
    <r>
      <t xml:space="preserve">Seul le montant du devis demandé </t>
    </r>
    <r>
      <rPr>
        <i/>
        <sz val="10"/>
        <color theme="3"/>
        <rFont val="Calibri"/>
        <family val="2"/>
        <scheme val="minor"/>
      </rPr>
      <t>via</t>
    </r>
    <r>
      <rPr>
        <sz val="10"/>
        <color theme="3"/>
        <rFont val="Calibri"/>
        <family val="2"/>
        <scheme val="minor"/>
      </rPr>
      <t xml:space="preserve"> le </t>
    </r>
    <r>
      <rPr>
        <u/>
        <sz val="10"/>
        <color theme="3"/>
        <rFont val="Calibri"/>
        <family val="2"/>
        <scheme val="minor"/>
      </rPr>
      <t>service numérique</t>
    </r>
    <r>
      <rPr>
        <sz val="10"/>
        <color theme="3"/>
        <rFont val="Calibri"/>
        <family val="2"/>
        <scheme val="minor"/>
      </rPr>
      <t xml:space="preserve"> est contractuel.</t>
    </r>
  </si>
  <si>
    <t>Pour chacun des trois types de déchets ci-dessous, indiquez le nombre de bacs (par volume de bac) désiré.</t>
  </si>
  <si>
    <t>Volume des Bacs</t>
  </si>
  <si>
    <t>OM/MM</t>
  </si>
  <si>
    <r>
      <t xml:space="preserve">  La fréquence de collecte proposée par la Ville de Paris est de : </t>
    </r>
    <r>
      <rPr>
        <b/>
        <sz val="11"/>
        <color theme="1"/>
        <rFont val="Calibri"/>
        <family val="2"/>
        <scheme val="minor"/>
      </rPr>
      <t>1 fois/semaine</t>
    </r>
  </si>
  <si>
    <t>fois/semaine</t>
  </si>
  <si>
    <r>
      <t xml:space="preserve"> </t>
    </r>
    <r>
      <rPr>
        <sz val="11"/>
        <color theme="1"/>
        <rFont val="Haettenschweiler"/>
        <family val="2"/>
      </rPr>
      <t xml:space="preserve">▪ </t>
    </r>
    <r>
      <rPr>
        <sz val="11"/>
        <color theme="1"/>
        <rFont val="Calibri"/>
        <family val="2"/>
      </rPr>
      <t xml:space="preserve">Sous couvert d'autorisation, si vous souhaitez </t>
    </r>
    <r>
      <rPr>
        <sz val="11"/>
        <color theme="1"/>
        <rFont val="Calibri"/>
        <family val="2"/>
        <scheme val="minor"/>
      </rPr>
      <t>présenter vos déchets hors conteneurs (en sacs),</t>
    </r>
  </si>
  <si>
    <t>Volume de sac</t>
  </si>
  <si>
    <t>Nombre de sac(s)</t>
  </si>
  <si>
    <r>
      <t xml:space="preserve">  La fréquence de collecte proposée par la Ville de Paris est de : </t>
    </r>
    <r>
      <rPr>
        <b/>
        <sz val="11"/>
        <color theme="1"/>
        <rFont val="Calibri"/>
        <family val="2"/>
        <scheme val="minor"/>
      </rPr>
      <t>7 fois/semaine</t>
    </r>
  </si>
  <si>
    <r>
      <t xml:space="preserve">Pensez à apporter en commentaire les éléments justifiant cette demande </t>
    </r>
    <r>
      <rPr>
        <u/>
        <sz val="10"/>
        <color theme="3"/>
        <rFont val="Calibri"/>
        <family val="2"/>
        <scheme val="minor"/>
      </rPr>
      <t>exceptionnelle</t>
    </r>
    <r>
      <rPr>
        <sz val="10"/>
        <color theme="3"/>
        <rFont val="Calibri"/>
        <family val="2"/>
        <scheme val="minor"/>
      </rPr>
      <t xml:space="preserve"> lors de votre demande de devis.</t>
    </r>
  </si>
  <si>
    <t>Franchises</t>
  </si>
  <si>
    <t>2025-26</t>
  </si>
  <si>
    <t>2027-…</t>
  </si>
  <si>
    <t>Calculateur</t>
  </si>
  <si>
    <t>de</t>
  </si>
  <si>
    <t>Franchise hebdo.:</t>
  </si>
  <si>
    <t>Total</t>
  </si>
  <si>
    <t>Fréquence particulière ?</t>
  </si>
  <si>
    <r>
      <t xml:space="preserve">    </t>
    </r>
    <r>
      <rPr>
        <sz val="11"/>
        <color theme="1"/>
        <rFont val="Calibri"/>
        <family val="2"/>
        <scheme val="minor"/>
      </rPr>
      <t>Soit</t>
    </r>
    <r>
      <rPr>
        <sz val="11"/>
        <color theme="1"/>
        <rFont val="Calibri"/>
        <family val="2"/>
        <scheme val="minor"/>
      </rPr>
      <t>, un montant trimestriel facturé correspondant à :</t>
    </r>
  </si>
  <si>
    <t>Hébergement et Restauration</t>
  </si>
  <si>
    <t>Cette fréquence souhaitée est soumise à autorisation de la Ville de Paris avant d'être validée.</t>
  </si>
  <si>
    <t xml:space="preserve">    Indiquez ci-dessous le volume des sacs et leur nombre par collecte :</t>
  </si>
  <si>
    <t>Direction de la Propreté et de l'Eau - 2026</t>
  </si>
  <si>
    <r>
      <t xml:space="preserve"> </t>
    </r>
    <r>
      <rPr>
        <sz val="11"/>
        <color theme="1"/>
        <rFont val="Haettenschweiler"/>
        <family val="2"/>
      </rPr>
      <t xml:space="preserve">▪ </t>
    </r>
    <r>
      <rPr>
        <sz val="11"/>
        <color theme="1"/>
        <rFont val="Calibri"/>
        <family val="2"/>
      </rPr>
      <t>Si vous avez/souhaitez une fréquence de collecte supérieure, indiquez celle-ci :</t>
    </r>
  </si>
  <si>
    <t>Volume hebdo. de</t>
  </si>
  <si>
    <t>Dotation à disposition</t>
  </si>
  <si>
    <t>Volume hebdo. en</t>
  </si>
  <si>
    <t>Reste à charge (au-delà de la Franchise)</t>
  </si>
  <si>
    <t>Part variable/an :</t>
  </si>
  <si>
    <t>Part fixe/an :</t>
  </si>
  <si>
    <t>Cumul :</t>
  </si>
  <si>
    <t>Phrase informative</t>
  </si>
  <si>
    <t>Dotation en bacs par type de déchets dont vous disposez ou que vous souhaitez :</t>
  </si>
  <si>
    <t>à compter de janvier 2027</t>
  </si>
  <si>
    <t>Simulateur de la redevance spéciale pour la collecte des déchets des établissements de restauration traditionnelle exclusive</t>
  </si>
  <si>
    <t>Type de bac #1, d'un volume de :</t>
  </si>
  <si>
    <t>Type de bac #2, d'un volume de :</t>
  </si>
  <si>
    <t>Type de bac #3, d'un volume de :</t>
  </si>
  <si>
    <t>Type de bac #4, d'un volume de :</t>
  </si>
  <si>
    <t>Type de bac #5, d'un volume de :</t>
  </si>
  <si>
    <r>
      <t xml:space="preserve">  La fréquence de collecte proposée par la Ville de Paris pour ces bacs est de : </t>
    </r>
    <r>
      <rPr>
        <b/>
        <sz val="11"/>
        <color theme="1"/>
        <rFont val="Calibri"/>
        <family val="2"/>
        <scheme val="minor"/>
      </rPr>
      <t>3 fois/semaine</t>
    </r>
  </si>
  <si>
    <t>le volume</t>
  </si>
  <si>
    <t>Sélectionner</t>
  </si>
  <si>
    <t>du volume sélectionné</t>
  </si>
  <si>
    <t>Indiquer le nombre de bac(s)</t>
  </si>
  <si>
    <r>
      <rPr>
        <b/>
        <sz val="11"/>
        <color theme="1"/>
        <rFont val="Calibri"/>
        <family val="2"/>
        <scheme val="minor"/>
      </rPr>
      <t>1.</t>
    </r>
    <r>
      <rPr>
        <sz val="11"/>
        <color theme="1"/>
        <rFont val="Calibri"/>
        <family val="2"/>
        <scheme val="minor"/>
      </rPr>
      <t xml:space="preserve"> </t>
    </r>
    <r>
      <rPr>
        <u/>
        <sz val="11"/>
        <color theme="1"/>
        <rFont val="Calibri"/>
        <family val="2"/>
        <scheme val="minor"/>
      </rPr>
      <t>Bacs à</t>
    </r>
    <r>
      <rPr>
        <b/>
        <u/>
        <sz val="11"/>
        <color theme="1"/>
        <rFont val="Calibri"/>
        <family val="2"/>
        <scheme val="minor"/>
      </rPr>
      <t xml:space="preserve"> couvercle jaune</t>
    </r>
    <r>
      <rPr>
        <sz val="11"/>
        <color theme="1"/>
        <rFont val="Calibri"/>
        <family val="2"/>
        <scheme val="minor"/>
      </rPr>
      <t xml:space="preserve"> pour les </t>
    </r>
    <r>
      <rPr>
        <b/>
        <sz val="11"/>
        <color rgb="FFC00000"/>
        <rFont val="Calibri"/>
        <family val="2"/>
        <scheme val="minor"/>
      </rPr>
      <t>papiers et emballages</t>
    </r>
  </si>
  <si>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</t>
    </r>
    <r>
      <rPr>
        <u/>
        <sz val="11"/>
        <color theme="1"/>
        <rFont val="Calibri"/>
        <family val="2"/>
        <scheme val="minor"/>
      </rPr>
      <t xml:space="preserve">Bacs à </t>
    </r>
    <r>
      <rPr>
        <b/>
        <u/>
        <sz val="11"/>
        <color theme="1"/>
        <rFont val="Calibri"/>
        <family val="2"/>
        <scheme val="minor"/>
      </rPr>
      <t>couvercle blanc</t>
    </r>
    <r>
      <rPr>
        <sz val="11"/>
        <color theme="1"/>
        <rFont val="Calibri"/>
        <family val="2"/>
        <scheme val="minor"/>
      </rPr>
      <t xml:space="preserve"> pour le </t>
    </r>
    <r>
      <rPr>
        <b/>
        <sz val="11"/>
        <color rgb="FFC00000"/>
        <rFont val="Calibri"/>
        <family val="2"/>
        <scheme val="minor"/>
      </rPr>
      <t>verre</t>
    </r>
  </si>
  <si>
    <r>
      <t xml:space="preserve"> </t>
    </r>
    <r>
      <rPr>
        <b/>
        <sz val="11"/>
        <color rgb="FFC00000"/>
        <rFont val="Haettenschweiler"/>
        <family val="2"/>
      </rPr>
      <t xml:space="preserve">▪ </t>
    </r>
    <r>
      <rPr>
        <b/>
        <sz val="11"/>
        <color rgb="FFC00000"/>
        <rFont val="Calibri"/>
        <family val="2"/>
      </rPr>
      <t>Votre redevance annuelle serait d'un montant de :</t>
    </r>
  </si>
  <si>
    <t>Montant estimé de la redevance due à compter du 1er janvier 2027</t>
  </si>
  <si>
    <t>D'après les informations renseignées ci-dessus, en 2027,</t>
  </si>
  <si>
    <r>
      <rPr>
        <b/>
        <sz val="11"/>
        <color theme="1"/>
        <rFont val="Calibri"/>
        <family val="2"/>
        <scheme val="minor"/>
      </rPr>
      <t>3.</t>
    </r>
    <r>
      <rPr>
        <sz val="11"/>
        <color theme="1"/>
        <rFont val="Calibri"/>
        <family val="2"/>
        <scheme val="minor"/>
      </rPr>
      <t xml:space="preserve"> </t>
    </r>
    <r>
      <rPr>
        <u/>
        <sz val="11"/>
        <color theme="1"/>
        <rFont val="Calibri"/>
        <family val="2"/>
        <scheme val="minor"/>
      </rPr>
      <t xml:space="preserve">Bacs à </t>
    </r>
    <r>
      <rPr>
        <b/>
        <u/>
        <sz val="11"/>
        <color theme="1"/>
        <rFont val="Calibri"/>
        <family val="2"/>
        <scheme val="minor"/>
      </rPr>
      <t>couvercle vert ou gris</t>
    </r>
    <r>
      <rPr>
        <sz val="11"/>
        <color theme="1"/>
        <rFont val="Calibri"/>
        <family val="2"/>
        <scheme val="minor"/>
      </rPr>
      <t xml:space="preserve"> pour les </t>
    </r>
    <r>
      <rPr>
        <b/>
        <sz val="11"/>
        <color rgb="FFC00000"/>
        <rFont val="Calibri"/>
        <family val="2"/>
        <scheme val="minor"/>
      </rPr>
      <t>déchets non triés</t>
    </r>
    <r>
      <rPr>
        <sz val="11"/>
        <color theme="1"/>
        <rFont val="Calibri"/>
        <family val="2"/>
        <scheme val="minor"/>
      </rPr>
      <t xml:space="preserve"> (autres que ceux précédents)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</si>
</sst>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000000&quot; €/L.&quot;"/>
    <numFmt numFmtId="165" formatCode="0&quot; L.&quot;"/>
    <numFmt numFmtId="166" formatCode="#,##0.00&quot; €/an&quot;"/>
    <numFmt numFmtId="167" formatCode="#,##0.00&quot; €/trimestre&quot;"/>
    <numFmt numFmtId="168" formatCode="0&quot; bac(s)&quot;"/>
    <numFmt numFmtId="169" formatCode="0&quot; fois/semaine&quot;"/>
    <numFmt numFmtId="170" formatCode="#,##0&quot; L.&quot;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10"/>
      <color theme="3"/>
      <name val="Calibri"/>
      <family val="2"/>
      <scheme val="minor"/>
    </font>
    <font>
      <u/>
      <sz val="10"/>
      <color theme="3"/>
      <name val="Calibri"/>
      <family val="2"/>
      <scheme val="minor"/>
    </font>
    <font>
      <i/>
      <sz val="10"/>
      <color theme="3"/>
      <name val="Calibri"/>
      <family val="2"/>
      <scheme val="minor"/>
    </font>
    <font>
      <sz val="11"/>
      <color theme="1"/>
      <name val="Haettenschweiler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0"/>
      <color theme="3" tint="-0.249977111117893"/>
      <name val="Calibri"/>
      <family val="2"/>
      <scheme val="minor"/>
    </font>
    <font>
      <b/>
      <i/>
      <sz val="10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8"/>
      <color rgb="FFFF0000"/>
      <name val="Calibri"/>
      <family val="2"/>
      <scheme val="minor"/>
    </font>
    <font>
      <b/>
      <sz val="11"/>
      <color rgb="FFC00000"/>
      <name val="Haettenschweiler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2" tint="-0.749992370372631"/>
      <name val="Montserrat"/>
      <family val="3"/>
    </font>
    <font>
      <vertAlign val="superscript"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gradientFill>
        <stop position="0">
          <color rgb="FFFFC000"/>
        </stop>
        <stop position="1">
          <color theme="9" tint="0.40000610370189521"/>
        </stop>
      </gradientFill>
    </fill>
    <fill>
      <patternFill patternType="solid">
        <fgColor theme="3"/>
        <bgColor indexed="64"/>
      </patternFill>
    </fill>
    <fill>
      <patternFill patternType="solid">
        <fgColor rgb="FFC000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2" borderId="0" xfId="0" applyFill="1"/>
    <xf numFmtId="0" fontId="0" fillId="2" borderId="4" xfId="0" applyFill="1" applyBorder="1" applyAlignment="1">
      <alignment horizontal="centerContinuous" vertical="center"/>
    </xf>
    <xf numFmtId="0" fontId="3" fillId="2" borderId="0" xfId="0" applyFont="1" applyFill="1"/>
    <xf numFmtId="164" fontId="0" fillId="2" borderId="0" xfId="0" applyNumberFormat="1" applyFill="1"/>
    <xf numFmtId="0" fontId="0" fillId="2" borderId="0" xfId="0" applyFill="1" applyAlignment="1">
      <alignment horizontal="right"/>
    </xf>
    <xf numFmtId="164" fontId="0" fillId="2" borderId="5" xfId="0" applyNumberFormat="1" applyFill="1" applyBorder="1" applyAlignment="1">
      <alignment horizontal="centerContinuous" vertical="center"/>
    </xf>
    <xf numFmtId="0" fontId="0" fillId="2" borderId="6" xfId="0" applyFill="1" applyBorder="1" applyAlignment="1">
      <alignment horizontal="centerContinuous" vertical="center"/>
    </xf>
    <xf numFmtId="164" fontId="0" fillId="2" borderId="3" xfId="0" applyNumberFormat="1" applyFill="1" applyBorder="1" applyAlignment="1">
      <alignment horizontal="centerContinuous" vertical="center"/>
    </xf>
    <xf numFmtId="0" fontId="0" fillId="2" borderId="1" xfId="0" applyFill="1" applyBorder="1"/>
    <xf numFmtId="166" fontId="0" fillId="2" borderId="1" xfId="0" applyNumberFormat="1" applyFill="1" applyBorder="1" applyAlignment="1">
      <alignment horizontal="centerContinuous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165" fontId="0" fillId="2" borderId="8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0" fontId="1" fillId="2" borderId="0" xfId="0" applyFont="1" applyFill="1" applyBorder="1" applyAlignment="1">
      <alignment horizontal="center"/>
    </xf>
    <xf numFmtId="168" fontId="0" fillId="2" borderId="1" xfId="0" applyNumberFormat="1" applyFill="1" applyBorder="1"/>
    <xf numFmtId="0" fontId="0" fillId="2" borderId="11" xfId="0" applyFill="1" applyBorder="1"/>
    <xf numFmtId="0" fontId="0" fillId="2" borderId="0" xfId="0" applyFill="1" applyAlignment="1">
      <alignment horizontal="center"/>
    </xf>
    <xf numFmtId="165" fontId="0" fillId="2" borderId="0" xfId="0" applyNumberFormat="1" applyFill="1" applyBorder="1"/>
    <xf numFmtId="0" fontId="0" fillId="2" borderId="0" xfId="0" applyFill="1" applyBorder="1"/>
    <xf numFmtId="166" fontId="0" fillId="2" borderId="7" xfId="0" applyNumberFormat="1" applyFill="1" applyBorder="1" applyAlignment="1">
      <alignment horizontal="right" vertical="center"/>
    </xf>
    <xf numFmtId="166" fontId="0" fillId="2" borderId="1" xfId="0" applyNumberFormat="1" applyFill="1" applyBorder="1" applyAlignment="1">
      <alignment horizontal="right" vertical="center"/>
    </xf>
    <xf numFmtId="169" fontId="0" fillId="2" borderId="0" xfId="0" applyNumberFormat="1" applyFill="1" applyAlignment="1">
      <alignment horizontal="center"/>
    </xf>
    <xf numFmtId="170" fontId="0" fillId="2" borderId="7" xfId="0" applyNumberFormat="1" applyFill="1" applyBorder="1" applyAlignment="1">
      <alignment horizontal="right" vertical="center"/>
    </xf>
    <xf numFmtId="170" fontId="0" fillId="2" borderId="1" xfId="0" applyNumberFormat="1" applyFill="1" applyBorder="1" applyAlignment="1">
      <alignment horizontal="right" vertical="center"/>
    </xf>
    <xf numFmtId="170" fontId="0" fillId="2" borderId="0" xfId="0" applyNumberFormat="1" applyFill="1" applyBorder="1" applyAlignment="1">
      <alignment horizontal="right" vertical="center"/>
    </xf>
    <xf numFmtId="165" fontId="0" fillId="2" borderId="1" xfId="0" applyNumberFormat="1" applyFill="1" applyBorder="1" applyAlignment="1" applyProtection="1">
      <alignment horizontal="right" vertical="center" indent="1"/>
      <protection locked="0"/>
    </xf>
    <xf numFmtId="1" fontId="0" fillId="2" borderId="1" xfId="0" applyNumberFormat="1" applyFill="1" applyBorder="1" applyAlignment="1" applyProtection="1">
      <alignment horizontal="right" vertical="center" indent="1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4" fontId="0" fillId="2" borderId="0" xfId="0" applyNumberFormat="1" applyFill="1"/>
    <xf numFmtId="165" fontId="0" fillId="2" borderId="12" xfId="0" applyNumberFormat="1" applyFill="1" applyBorder="1"/>
    <xf numFmtId="165" fontId="0" fillId="2" borderId="13" xfId="0" applyNumberFormat="1" applyFill="1" applyBorder="1"/>
    <xf numFmtId="166" fontId="0" fillId="2" borderId="0" xfId="0" applyNumberFormat="1" applyFill="1" applyBorder="1" applyAlignment="1">
      <alignment horizontal="right" vertical="center"/>
    </xf>
    <xf numFmtId="0" fontId="0" fillId="2" borderId="0" xfId="0" applyFill="1" applyAlignment="1">
      <alignment horizontal="left"/>
    </xf>
    <xf numFmtId="165" fontId="0" fillId="2" borderId="0" xfId="0" applyNumberFormat="1" applyFill="1" applyBorder="1" applyAlignment="1">
      <alignment horizontal="left"/>
    </xf>
    <xf numFmtId="0" fontId="0" fillId="0" borderId="0" xfId="0" applyBorder="1" applyAlignment="1">
      <alignment horizontal="center"/>
    </xf>
    <xf numFmtId="168" fontId="0" fillId="2" borderId="0" xfId="0" applyNumberFormat="1" applyFill="1" applyBorder="1" applyAlignment="1">
      <alignment horizontal="center"/>
    </xf>
    <xf numFmtId="0" fontId="0" fillId="2" borderId="0" xfId="0" applyFill="1" applyAlignment="1" applyProtection="1">
      <alignment vertical="center"/>
    </xf>
    <xf numFmtId="0" fontId="4" fillId="0" borderId="0" xfId="0" applyFont="1" applyAlignment="1" applyProtection="1">
      <alignment horizontal="left" vertical="center" indent="5"/>
    </xf>
    <xf numFmtId="0" fontId="2" fillId="2" borderId="0" xfId="0" applyFont="1" applyFill="1" applyAlignment="1" applyProtection="1">
      <alignment vertical="center"/>
    </xf>
    <xf numFmtId="0" fontId="10" fillId="7" borderId="0" xfId="0" applyFont="1" applyFill="1" applyAlignment="1" applyProtection="1">
      <alignment horizontal="left" vertical="center" indent="1"/>
    </xf>
    <xf numFmtId="0" fontId="11" fillId="7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left" vertical="center" indent="1"/>
    </xf>
    <xf numFmtId="0" fontId="0" fillId="2" borderId="0" xfId="0" applyFont="1" applyFill="1" applyAlignment="1" applyProtection="1">
      <alignment horizontal="left" vertical="center" indent="1"/>
    </xf>
    <xf numFmtId="0" fontId="0" fillId="2" borderId="0" xfId="0" applyFont="1" applyFill="1" applyAlignment="1" applyProtection="1">
      <alignment horizontal="left" vertical="center" indent="2"/>
    </xf>
    <xf numFmtId="0" fontId="0" fillId="2" borderId="0" xfId="0" applyFill="1" applyAlignment="1" applyProtection="1">
      <alignment horizontal="center" vertical="center"/>
    </xf>
    <xf numFmtId="0" fontId="5" fillId="2" borderId="0" xfId="0" applyFont="1" applyFill="1" applyAlignment="1" applyProtection="1">
      <alignment horizontal="left" vertical="center"/>
    </xf>
    <xf numFmtId="0" fontId="9" fillId="2" borderId="0" xfId="0" applyFont="1" applyFill="1" applyAlignment="1" applyProtection="1">
      <alignment horizontal="right" vertical="center"/>
    </xf>
    <xf numFmtId="165" fontId="0" fillId="2" borderId="1" xfId="0" applyNumberFormat="1" applyFill="1" applyBorder="1" applyAlignment="1" applyProtection="1">
      <alignment horizontal="right" vertical="center" indent="1"/>
    </xf>
    <xf numFmtId="0" fontId="23" fillId="2" borderId="0" xfId="0" applyFont="1" applyFill="1" applyAlignment="1" applyProtection="1">
      <alignment vertical="center"/>
    </xf>
    <xf numFmtId="1" fontId="0" fillId="2" borderId="1" xfId="0" applyNumberFormat="1" applyFill="1" applyBorder="1" applyAlignment="1" applyProtection="1">
      <alignment horizontal="right" vertical="center" indent="1"/>
    </xf>
    <xf numFmtId="0" fontId="17" fillId="2" borderId="0" xfId="0" applyFont="1" applyFill="1" applyAlignment="1" applyProtection="1">
      <alignment vertical="center"/>
    </xf>
    <xf numFmtId="0" fontId="22" fillId="2" borderId="0" xfId="0" applyFont="1" applyFill="1" applyAlignment="1" applyProtection="1">
      <alignment horizontal="left" vertical="center"/>
    </xf>
    <xf numFmtId="165" fontId="0" fillId="2" borderId="0" xfId="0" applyNumberFormat="1" applyFill="1" applyAlignment="1" applyProtection="1">
      <alignment vertical="center"/>
    </xf>
    <xf numFmtId="0" fontId="0" fillId="2" borderId="0" xfId="0" applyFill="1" applyAlignment="1" applyProtection="1">
      <alignment horizontal="centerContinuous" vertical="center"/>
    </xf>
    <xf numFmtId="0" fontId="0" fillId="2" borderId="0" xfId="0" applyFont="1" applyFill="1" applyAlignment="1" applyProtection="1">
      <alignment horizontal="left" vertical="center" indent="3"/>
    </xf>
    <xf numFmtId="0" fontId="0" fillId="8" borderId="0" xfId="0" applyFill="1" applyAlignment="1" applyProtection="1">
      <alignment vertical="center"/>
    </xf>
    <xf numFmtId="0" fontId="1" fillId="2" borderId="0" xfId="0" applyFont="1" applyFill="1" applyAlignment="1" applyProtection="1">
      <alignment horizontal="left" vertical="center" indent="1"/>
    </xf>
    <xf numFmtId="0" fontId="0" fillId="2" borderId="0" xfId="0" applyFill="1" applyAlignment="1" applyProtection="1">
      <alignment horizontal="left" vertical="center"/>
    </xf>
    <xf numFmtId="0" fontId="5" fillId="2" borderId="0" xfId="0" applyFont="1" applyFill="1" applyAlignment="1" applyProtection="1">
      <alignment horizontal="left" vertical="center" indent="4"/>
    </xf>
    <xf numFmtId="0" fontId="15" fillId="2" borderId="0" xfId="0" applyFont="1" applyFill="1" applyAlignment="1" applyProtection="1">
      <alignment vertical="center"/>
    </xf>
    <xf numFmtId="0" fontId="14" fillId="2" borderId="0" xfId="0" applyFont="1" applyFill="1" applyAlignment="1" applyProtection="1">
      <alignment horizontal="left" vertical="center" indent="1"/>
    </xf>
    <xf numFmtId="0" fontId="2" fillId="2" borderId="0" xfId="0" applyFont="1" applyFill="1" applyAlignment="1" applyProtection="1">
      <alignment horizontal="left" vertical="center" indent="3"/>
    </xf>
    <xf numFmtId="0" fontId="20" fillId="2" borderId="0" xfId="0" applyFont="1" applyFill="1" applyAlignment="1" applyProtection="1">
      <alignment vertical="center"/>
    </xf>
    <xf numFmtId="0" fontId="21" fillId="2" borderId="0" xfId="0" applyFont="1" applyFill="1" applyAlignment="1" applyProtection="1">
      <alignment horizontal="left" vertical="center" indent="1"/>
    </xf>
    <xf numFmtId="167" fontId="0" fillId="2" borderId="0" xfId="0" applyNumberFormat="1" applyFill="1" applyBorder="1" applyAlignment="1" applyProtection="1">
      <alignment horizontal="centerContinuous" vertical="center"/>
    </xf>
    <xf numFmtId="166" fontId="0" fillId="2" borderId="0" xfId="0" applyNumberFormat="1" applyFill="1" applyBorder="1" applyAlignment="1" applyProtection="1">
      <alignment horizontal="centerContinuous" vertical="center"/>
    </xf>
    <xf numFmtId="0" fontId="13" fillId="2" borderId="0" xfId="0" applyFont="1" applyFill="1" applyAlignment="1" applyProtection="1">
      <alignment horizontal="left" vertical="center" indent="1"/>
    </xf>
    <xf numFmtId="0" fontId="1" fillId="2" borderId="2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3" borderId="2" xfId="0" applyFont="1" applyFill="1" applyBorder="1" applyAlignment="1">
      <alignment horizontal="right"/>
    </xf>
    <xf numFmtId="0" fontId="0" fillId="0" borderId="4" xfId="0" applyBorder="1" applyAlignment="1">
      <alignment horizontal="right"/>
    </xf>
    <xf numFmtId="0" fontId="1" fillId="5" borderId="2" xfId="0" applyFont="1" applyFill="1" applyBorder="1" applyAlignment="1">
      <alignment horizontal="right"/>
    </xf>
    <xf numFmtId="0" fontId="1" fillId="4" borderId="2" xfId="0" applyFont="1" applyFill="1" applyBorder="1" applyAlignment="1">
      <alignment horizontal="right"/>
    </xf>
    <xf numFmtId="0" fontId="10" fillId="7" borderId="2" xfId="0" applyFont="1" applyFill="1" applyBorder="1" applyAlignment="1">
      <alignment horizontal="right"/>
    </xf>
    <xf numFmtId="0" fontId="11" fillId="7" borderId="4" xfId="0" applyFont="1" applyFill="1" applyBorder="1" applyAlignment="1">
      <alignment horizontal="right"/>
    </xf>
    <xf numFmtId="0" fontId="10" fillId="7" borderId="4" xfId="0" applyFont="1" applyFill="1" applyBorder="1" applyAlignment="1">
      <alignment horizontal="right"/>
    </xf>
    <xf numFmtId="0" fontId="1" fillId="6" borderId="2" xfId="0" applyFont="1" applyFill="1" applyBorder="1" applyAlignment="1">
      <alignment horizontal="right"/>
    </xf>
    <xf numFmtId="166" fontId="2" fillId="2" borderId="2" xfId="0" applyNumberFormat="1" applyFont="1" applyFill="1" applyBorder="1" applyAlignment="1" applyProtection="1">
      <alignment horizontal="right" vertical="center"/>
    </xf>
    <xf numFmtId="0" fontId="20" fillId="0" borderId="3" xfId="0" applyFont="1" applyBorder="1" applyAlignment="1" applyProtection="1">
      <alignment horizontal="right" vertical="center"/>
    </xf>
    <xf numFmtId="0" fontId="20" fillId="0" borderId="4" xfId="0" applyFont="1" applyBorder="1" applyAlignment="1" applyProtection="1">
      <alignment horizontal="right" vertical="center"/>
    </xf>
    <xf numFmtId="167" fontId="1" fillId="2" borderId="2" xfId="0" applyNumberFormat="1" applyFont="1" applyFill="1" applyBorder="1" applyAlignment="1" applyProtection="1">
      <alignment horizontal="right" vertical="center"/>
    </xf>
    <xf numFmtId="0" fontId="0" fillId="0" borderId="3" xfId="0" applyBorder="1" applyAlignment="1" applyProtection="1">
      <alignment horizontal="right" vertical="center"/>
    </xf>
    <xf numFmtId="0" fontId="0" fillId="0" borderId="4" xfId="0" applyBorder="1" applyAlignment="1" applyProtection="1">
      <alignment horizontal="right" vertical="center"/>
    </xf>
    <xf numFmtId="164" fontId="0" fillId="2" borderId="0" xfId="0" applyNumberFormat="1" applyFill="1" applyBorder="1" applyAlignment="1">
      <alignment horizontal="center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47625</xdr:rowOff>
    </xdr:from>
    <xdr:to>
      <xdr:col>1</xdr:col>
      <xdr:colOff>403514</xdr:colOff>
      <xdr:row>2</xdr:row>
      <xdr:rowOff>76200</xdr:rowOff>
    </xdr:to>
    <xdr:pic>
      <xdr:nvPicPr>
        <xdr:cNvPr id="3" name="Image 2" descr="Fichier:Ville de Paris logo 2019.svg">
          <a:extLst>
            <a:ext uri="{FF2B5EF4-FFF2-40B4-BE49-F238E27FC236}">
              <a16:creationId xmlns:a16="http://schemas.microsoft.com/office/drawing/2014/main" id="{23F4B8AB-FE1A-4CF1-8EA3-84BBA7979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47625"/>
          <a:ext cx="346364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957CD-991C-40C9-A2A7-FABEE8DD8B26}">
  <sheetPr codeName="Feuil1"/>
  <dimension ref="B2:J72"/>
  <sheetViews>
    <sheetView topLeftCell="A25" workbookViewId="0">
      <selection activeCell="E66" sqref="E66"/>
    </sheetView>
  </sheetViews>
  <sheetFormatPr baseColWidth="10" defaultColWidth="11.42578125" defaultRowHeight="15" x14ac:dyDescent="0.25"/>
  <cols>
    <col min="1" max="1" width="2.7109375" style="1" customWidth="1"/>
    <col min="2" max="2" width="10.140625" style="1" customWidth="1"/>
    <col min="3" max="3" width="3.28515625" style="1" customWidth="1"/>
    <col min="4" max="4" width="4.85546875" style="1" customWidth="1"/>
    <col min="5" max="6" width="15.7109375" style="1" customWidth="1"/>
    <col min="7" max="7" width="3.7109375" style="1" customWidth="1"/>
    <col min="8" max="8" width="15.7109375" style="1" customWidth="1"/>
    <col min="9" max="9" width="11.42578125" style="1"/>
    <col min="10" max="10" width="14" style="1" customWidth="1"/>
    <col min="11" max="16384" width="11.42578125" style="1"/>
  </cols>
  <sheetData>
    <row r="2" spans="2:8" x14ac:dyDescent="0.25">
      <c r="B2" s="3" t="s">
        <v>10</v>
      </c>
      <c r="E2" s="13" t="s">
        <v>11</v>
      </c>
      <c r="F2" s="13" t="s">
        <v>3</v>
      </c>
      <c r="G2" s="17"/>
      <c r="H2" s="3"/>
    </row>
    <row r="3" spans="2:8" ht="4.5" customHeight="1" x14ac:dyDescent="0.25">
      <c r="B3" s="5"/>
      <c r="C3" s="5"/>
      <c r="D3" s="4"/>
    </row>
    <row r="4" spans="2:8" x14ac:dyDescent="0.25">
      <c r="E4" s="14">
        <v>120</v>
      </c>
      <c r="F4" s="14">
        <v>120</v>
      </c>
      <c r="G4" s="21"/>
    </row>
    <row r="5" spans="2:8" x14ac:dyDescent="0.25">
      <c r="E5" s="33">
        <v>140</v>
      </c>
      <c r="F5" s="33">
        <v>140</v>
      </c>
      <c r="G5" s="21"/>
    </row>
    <row r="6" spans="2:8" x14ac:dyDescent="0.25">
      <c r="E6" s="15">
        <v>240</v>
      </c>
      <c r="F6" s="15">
        <v>240</v>
      </c>
      <c r="G6" s="21"/>
    </row>
    <row r="7" spans="2:8" x14ac:dyDescent="0.25">
      <c r="E7" s="15">
        <v>330</v>
      </c>
      <c r="F7" s="15">
        <v>330</v>
      </c>
      <c r="G7" s="21"/>
    </row>
    <row r="8" spans="2:8" x14ac:dyDescent="0.25">
      <c r="E8" s="15">
        <v>340</v>
      </c>
      <c r="F8" s="15">
        <v>340</v>
      </c>
      <c r="G8" s="21"/>
    </row>
    <row r="9" spans="2:8" x14ac:dyDescent="0.25">
      <c r="E9" s="15">
        <v>360</v>
      </c>
      <c r="F9" s="15">
        <v>360</v>
      </c>
      <c r="G9" s="21"/>
    </row>
    <row r="10" spans="2:8" x14ac:dyDescent="0.25">
      <c r="E10" s="15">
        <v>500</v>
      </c>
      <c r="F10" s="15">
        <v>500</v>
      </c>
      <c r="G10" s="21"/>
    </row>
    <row r="11" spans="2:8" x14ac:dyDescent="0.25">
      <c r="E11" s="15">
        <v>600</v>
      </c>
      <c r="F11" s="15"/>
      <c r="G11" s="21"/>
    </row>
    <row r="12" spans="2:8" x14ac:dyDescent="0.25">
      <c r="E12" s="15">
        <v>660</v>
      </c>
      <c r="F12" s="15"/>
      <c r="G12" s="21"/>
    </row>
    <row r="13" spans="2:8" x14ac:dyDescent="0.25">
      <c r="E13" s="34">
        <v>750</v>
      </c>
      <c r="F13" s="34"/>
      <c r="G13" s="21"/>
    </row>
    <row r="14" spans="2:8" x14ac:dyDescent="0.25">
      <c r="E14" s="16">
        <v>770</v>
      </c>
      <c r="F14" s="16"/>
      <c r="G14" s="21"/>
    </row>
    <row r="16" spans="2:8" x14ac:dyDescent="0.25">
      <c r="B16" s="3" t="s">
        <v>22</v>
      </c>
    </row>
    <row r="17" spans="2:8" x14ac:dyDescent="0.25">
      <c r="B17" s="3" t="s">
        <v>5</v>
      </c>
      <c r="C17" s="3"/>
    </row>
    <row r="18" spans="2:8" ht="4.5" customHeight="1" x14ac:dyDescent="0.25">
      <c r="B18" s="5"/>
      <c r="C18" s="5"/>
      <c r="D18" s="4"/>
    </row>
    <row r="19" spans="2:8" x14ac:dyDescent="0.25">
      <c r="B19" s="75" t="s">
        <v>0</v>
      </c>
      <c r="C19" s="74"/>
      <c r="D19" s="9">
        <v>7</v>
      </c>
    </row>
    <row r="20" spans="2:8" x14ac:dyDescent="0.25">
      <c r="B20" s="76" t="s">
        <v>2</v>
      </c>
      <c r="C20" s="74"/>
      <c r="D20" s="9">
        <v>3</v>
      </c>
    </row>
    <row r="21" spans="2:8" x14ac:dyDescent="0.25">
      <c r="B21" s="73" t="s">
        <v>3</v>
      </c>
      <c r="C21" s="74"/>
      <c r="D21" s="9">
        <v>1</v>
      </c>
    </row>
    <row r="22" spans="2:8" ht="4.5" customHeight="1" x14ac:dyDescent="0.25">
      <c r="B22" s="5"/>
      <c r="C22" s="5"/>
      <c r="D22" s="4"/>
    </row>
    <row r="23" spans="2:8" s="11" customFormat="1" x14ac:dyDescent="0.25">
      <c r="B23" s="12" t="s">
        <v>26</v>
      </c>
      <c r="D23" s="1"/>
      <c r="E23" s="20"/>
      <c r="F23" s="25">
        <f>IF('Simulateur RDNM 2027'!J47="",D21,'Simulateur RDNM 2027'!J47)</f>
        <v>1</v>
      </c>
      <c r="G23" s="25"/>
      <c r="H23" s="1"/>
    </row>
    <row r="24" spans="2:8" x14ac:dyDescent="0.25">
      <c r="B24" s="3" t="s">
        <v>19</v>
      </c>
    </row>
    <row r="25" spans="2:8" x14ac:dyDescent="0.25">
      <c r="B25" s="3"/>
      <c r="E25" s="71" t="s">
        <v>28</v>
      </c>
      <c r="F25" s="72"/>
      <c r="G25" s="38"/>
    </row>
    <row r="26" spans="2:8" x14ac:dyDescent="0.25">
      <c r="B26" s="3"/>
      <c r="E26" s="13" t="s">
        <v>20</v>
      </c>
      <c r="F26" s="13" t="s">
        <v>21</v>
      </c>
      <c r="G26" s="17"/>
    </row>
    <row r="27" spans="2:8" ht="4.5" customHeight="1" x14ac:dyDescent="0.25">
      <c r="B27" s="5"/>
      <c r="C27" s="5"/>
      <c r="D27" s="4"/>
    </row>
    <row r="28" spans="2:8" x14ac:dyDescent="0.25">
      <c r="E28" s="18">
        <v>20</v>
      </c>
      <c r="F28" s="18">
        <v>10</v>
      </c>
      <c r="G28" s="39" t="s">
        <v>23</v>
      </c>
      <c r="H28" s="37">
        <v>240</v>
      </c>
    </row>
    <row r="29" spans="2:8" ht="4.5" customHeight="1" x14ac:dyDescent="0.25">
      <c r="B29" s="5"/>
      <c r="C29" s="5"/>
      <c r="D29" s="4"/>
    </row>
    <row r="30" spans="2:8" s="11" customFormat="1" x14ac:dyDescent="0.25">
      <c r="B30" s="12" t="s">
        <v>24</v>
      </c>
      <c r="D30" s="1"/>
      <c r="E30" s="20" t="s">
        <v>20</v>
      </c>
      <c r="F30" s="20" t="s">
        <v>21</v>
      </c>
      <c r="G30" s="20"/>
      <c r="H30" s="1"/>
    </row>
    <row r="31" spans="2:8" s="11" customFormat="1" x14ac:dyDescent="0.25">
      <c r="B31" s="75" t="s">
        <v>0</v>
      </c>
      <c r="C31" s="74"/>
      <c r="D31" s="1"/>
      <c r="E31" s="26">
        <f t="shared" ref="E31:F33" si="0">E$28*$H$28*$D19</f>
        <v>33600</v>
      </c>
      <c r="F31" s="26">
        <f t="shared" si="0"/>
        <v>16800</v>
      </c>
      <c r="G31" s="28"/>
      <c r="H31" s="1"/>
    </row>
    <row r="32" spans="2:8" s="11" customFormat="1" x14ac:dyDescent="0.25">
      <c r="B32" s="76" t="s">
        <v>2</v>
      </c>
      <c r="C32" s="74"/>
      <c r="D32" s="1"/>
      <c r="E32" s="26">
        <f t="shared" si="0"/>
        <v>14400</v>
      </c>
      <c r="F32" s="26">
        <f t="shared" si="0"/>
        <v>7200</v>
      </c>
      <c r="G32" s="28"/>
      <c r="H32" s="1"/>
    </row>
    <row r="33" spans="2:10" s="11" customFormat="1" x14ac:dyDescent="0.25">
      <c r="B33" s="73" t="s">
        <v>3</v>
      </c>
      <c r="C33" s="74"/>
      <c r="D33" s="19"/>
      <c r="E33" s="27">
        <f t="shared" si="0"/>
        <v>4800</v>
      </c>
      <c r="F33" s="27">
        <f t="shared" si="0"/>
        <v>2400</v>
      </c>
      <c r="G33" s="28"/>
      <c r="H33" s="1"/>
    </row>
    <row r="34" spans="2:10" ht="4.5" customHeight="1" x14ac:dyDescent="0.25">
      <c r="B34" s="5"/>
      <c r="C34" s="5"/>
      <c r="D34" s="4"/>
    </row>
    <row r="35" spans="2:10" s="11" customFormat="1" x14ac:dyDescent="0.25">
      <c r="B35" s="12" t="s">
        <v>33</v>
      </c>
      <c r="D35" s="1"/>
      <c r="E35" s="36" t="s">
        <v>34</v>
      </c>
      <c r="F35" s="20"/>
      <c r="G35" s="20"/>
      <c r="H35" s="20"/>
    </row>
    <row r="36" spans="2:10" s="11" customFormat="1" x14ac:dyDescent="0.25">
      <c r="B36" s="75" t="s">
        <v>0</v>
      </c>
      <c r="C36" s="74"/>
      <c r="D36" s="1"/>
      <c r="E36" s="26">
        <f>IFERROR('Simulateur RDNM 2027'!$E56*'Simulateur RDNM 2027'!$G56*Source!$D19,0)+IFERROR('Simulateur RDNM 2027'!$E57*'Simulateur RDNM 2027'!$G57*Source!$D19,0)+IFERROR('Simulateur RDNM 2027'!$E58*'Simulateur RDNM 2027'!$G58*Source!$D19,0)+IFERROR('Simulateur RDNM 2027'!$E59*'Simulateur RDNM 2027'!$G59*Source!$D19,0)+IFERROR('Simulateur RDNM 2027'!$E60*'Simulateur RDNM 2027'!$G60*Source!$D19,0)</f>
        <v>0</v>
      </c>
      <c r="F36" s="1"/>
      <c r="G36" s="1"/>
      <c r="H36" s="1"/>
    </row>
    <row r="37" spans="2:10" s="11" customFormat="1" x14ac:dyDescent="0.25">
      <c r="B37" s="76" t="s">
        <v>2</v>
      </c>
      <c r="C37" s="74"/>
      <c r="D37" s="1"/>
      <c r="E37" s="26">
        <f>IFERROR('Simulateur RDNM 2027'!$E16*'Simulateur RDNM 2027'!$G16*Source!$D20,0)+IFERROR('Simulateur RDNM 2027'!$E17*'Simulateur RDNM 2027'!$G17*Source!$D20,0)+IFERROR('Simulateur RDNM 2027'!$E18*'Simulateur RDNM 2027'!$G18*Source!$D20,0)+IFERROR('Simulateur RDNM 2027'!$E19*'Simulateur RDNM 2027'!$G19*Source!$D20,0)+IFERROR('Simulateur RDNM 2027'!$E20*'Simulateur RDNM 2027'!$G20*Source!$D20,0)</f>
        <v>0</v>
      </c>
      <c r="F37" s="1"/>
      <c r="G37" s="1"/>
      <c r="H37" s="1"/>
    </row>
    <row r="38" spans="2:10" s="11" customFormat="1" x14ac:dyDescent="0.25">
      <c r="B38" s="73" t="s">
        <v>3</v>
      </c>
      <c r="C38" s="74"/>
      <c r="D38" s="19"/>
      <c r="E38" s="27">
        <f>IFERROR('Simulateur RDNM 2027'!$E31*'Simulateur RDNM 2027'!$G31*Source!$F23,0)+IFERROR('Simulateur RDNM 2027'!$E32*'Simulateur RDNM 2027'!$G32*Source!$F23,0)+IFERROR('Simulateur RDNM 2027'!$E33*'Simulateur RDNM 2027'!$G33*Source!$F23,0)+IFERROR('Simulateur RDNM 2027'!$E34*'Simulateur RDNM 2027'!$G34*Source!$F23,0)+IFERROR('Simulateur RDNM 2027'!$E35*'Simulateur RDNM 2027'!$G35*Source!$F23,0)</f>
        <v>0</v>
      </c>
      <c r="F38" s="1"/>
      <c r="G38" s="1"/>
      <c r="H38" s="1"/>
    </row>
    <row r="39" spans="2:10" s="11" customFormat="1" x14ac:dyDescent="0.25">
      <c r="B39" s="77" t="s">
        <v>25</v>
      </c>
      <c r="C39" s="79"/>
      <c r="D39" s="22"/>
      <c r="E39" s="27">
        <f>SUM(E36:E38)</f>
        <v>0</v>
      </c>
      <c r="F39" s="1"/>
      <c r="G39" s="1"/>
      <c r="H39" s="1"/>
    </row>
    <row r="40" spans="2:10" ht="4.5" customHeight="1" x14ac:dyDescent="0.25">
      <c r="B40" s="5"/>
      <c r="C40" s="5"/>
      <c r="D40" s="4"/>
    </row>
    <row r="41" spans="2:10" s="11" customFormat="1" x14ac:dyDescent="0.25">
      <c r="B41" s="12" t="s">
        <v>35</v>
      </c>
      <c r="D41" s="1"/>
      <c r="E41" s="36" t="s">
        <v>36</v>
      </c>
      <c r="F41" s="20"/>
      <c r="G41" s="20"/>
      <c r="H41" s="20"/>
    </row>
    <row r="42" spans="2:10" s="11" customFormat="1" x14ac:dyDescent="0.25">
      <c r="B42" s="75" t="s">
        <v>0</v>
      </c>
      <c r="C42" s="74"/>
      <c r="D42" s="1"/>
      <c r="E42" s="26">
        <f>IF($E36&gt;E31,$E36-E31,0)</f>
        <v>0</v>
      </c>
      <c r="F42" s="26">
        <f>IF($E36&gt;F31,$E36-F31,0)</f>
        <v>0</v>
      </c>
      <c r="G42" s="28"/>
      <c r="H42" s="1"/>
    </row>
    <row r="43" spans="2:10" s="11" customFormat="1" x14ac:dyDescent="0.25">
      <c r="B43" s="76" t="s">
        <v>2</v>
      </c>
      <c r="C43" s="74"/>
      <c r="D43" s="1"/>
      <c r="E43" s="26">
        <f t="shared" ref="E43:F44" si="1">IF($E37&gt;E32,$E37-E32,0)</f>
        <v>0</v>
      </c>
      <c r="F43" s="26">
        <f t="shared" si="1"/>
        <v>0</v>
      </c>
      <c r="G43" s="28"/>
      <c r="H43" s="1"/>
    </row>
    <row r="44" spans="2:10" s="11" customFormat="1" x14ac:dyDescent="0.25">
      <c r="B44" s="73" t="s">
        <v>3</v>
      </c>
      <c r="C44" s="74"/>
      <c r="D44" s="19"/>
      <c r="E44" s="27">
        <f t="shared" si="1"/>
        <v>0</v>
      </c>
      <c r="F44" s="27">
        <f t="shared" si="1"/>
        <v>0</v>
      </c>
      <c r="G44" s="28"/>
      <c r="H44" s="1"/>
    </row>
    <row r="45" spans="2:10" ht="4.5" customHeight="1" x14ac:dyDescent="0.25">
      <c r="B45" s="5"/>
      <c r="C45" s="5"/>
      <c r="D45" s="4"/>
    </row>
    <row r="46" spans="2:10" x14ac:dyDescent="0.25">
      <c r="B46" s="3" t="s">
        <v>4</v>
      </c>
      <c r="C46" s="3"/>
    </row>
    <row r="47" spans="2:10" ht="4.5" customHeight="1" x14ac:dyDescent="0.25">
      <c r="B47" s="5"/>
      <c r="C47" s="5"/>
      <c r="D47" s="4"/>
    </row>
    <row r="48" spans="2:10" x14ac:dyDescent="0.25">
      <c r="B48" s="75" t="s">
        <v>0</v>
      </c>
      <c r="C48" s="74"/>
      <c r="D48" s="6">
        <f>I48*1.03</f>
        <v>2.8324999999999999E-2</v>
      </c>
      <c r="E48" s="7"/>
      <c r="I48" s="87">
        <v>2.75E-2</v>
      </c>
      <c r="J48" s="88"/>
    </row>
    <row r="49" spans="2:10" x14ac:dyDescent="0.25">
      <c r="B49" s="80" t="s">
        <v>1</v>
      </c>
      <c r="C49" s="74"/>
      <c r="D49" s="8">
        <f>I49*1.03</f>
        <v>1.41625E-2</v>
      </c>
      <c r="E49" s="2"/>
      <c r="I49" s="87">
        <v>1.375E-2</v>
      </c>
      <c r="J49" s="88"/>
    </row>
    <row r="50" spans="2:10" ht="4.5" customHeight="1" x14ac:dyDescent="0.25">
      <c r="B50" s="5"/>
      <c r="C50" s="5"/>
      <c r="D50" s="4"/>
    </row>
    <row r="51" spans="2:10" s="11" customFormat="1" x14ac:dyDescent="0.25">
      <c r="B51" s="12" t="s">
        <v>37</v>
      </c>
      <c r="D51" s="1"/>
      <c r="E51" s="20" t="s">
        <v>20</v>
      </c>
      <c r="F51" s="20" t="s">
        <v>21</v>
      </c>
      <c r="G51" s="20"/>
      <c r="H51" s="1"/>
    </row>
    <row r="52" spans="2:10" ht="4.5" customHeight="1" x14ac:dyDescent="0.25">
      <c r="B52" s="5"/>
      <c r="C52" s="5"/>
      <c r="D52" s="4"/>
    </row>
    <row r="53" spans="2:10" s="11" customFormat="1" x14ac:dyDescent="0.25">
      <c r="B53" s="75" t="s">
        <v>0</v>
      </c>
      <c r="C53" s="74"/>
      <c r="D53" s="1"/>
      <c r="E53" s="23">
        <f>$I48*E42*52</f>
        <v>0</v>
      </c>
      <c r="F53" s="23">
        <f>$D48*F42*52</f>
        <v>0</v>
      </c>
      <c r="G53" s="35"/>
      <c r="H53" s="1"/>
    </row>
    <row r="54" spans="2:10" s="11" customFormat="1" x14ac:dyDescent="0.25">
      <c r="B54" s="76" t="s">
        <v>2</v>
      </c>
      <c r="C54" s="74"/>
      <c r="D54" s="1"/>
      <c r="E54" s="23">
        <f>$I$49*E43*52</f>
        <v>0</v>
      </c>
      <c r="F54" s="23">
        <f>$D$49*F43*52</f>
        <v>0</v>
      </c>
      <c r="G54" s="35"/>
      <c r="H54" s="1"/>
    </row>
    <row r="55" spans="2:10" s="11" customFormat="1" x14ac:dyDescent="0.25">
      <c r="B55" s="73" t="s">
        <v>3</v>
      </c>
      <c r="C55" s="74"/>
      <c r="D55" s="19"/>
      <c r="E55" s="23">
        <f>$I$49*E44*52</f>
        <v>0</v>
      </c>
      <c r="F55" s="23">
        <f t="shared" ref="E55:F55" si="2">$D$49*F44*52</f>
        <v>0</v>
      </c>
      <c r="G55" s="35"/>
      <c r="H55" s="1"/>
    </row>
    <row r="56" spans="2:10" s="11" customFormat="1" x14ac:dyDescent="0.25">
      <c r="B56" s="77" t="s">
        <v>25</v>
      </c>
      <c r="C56" s="78"/>
      <c r="D56" s="22"/>
      <c r="E56" s="24">
        <f>SUM(E53:E55)</f>
        <v>0</v>
      </c>
      <c r="F56" s="24">
        <f>SUM(F53:F55)</f>
        <v>0</v>
      </c>
      <c r="G56" s="35"/>
      <c r="H56" s="1"/>
    </row>
    <row r="57" spans="2:10" ht="4.5" customHeight="1" x14ac:dyDescent="0.25">
      <c r="B57" s="5"/>
      <c r="C57" s="5"/>
      <c r="D57" s="4"/>
    </row>
    <row r="58" spans="2:10" x14ac:dyDescent="0.25">
      <c r="B58" s="3" t="s">
        <v>6</v>
      </c>
      <c r="C58" s="3"/>
      <c r="E58" s="10">
        <f>I58*1.03</f>
        <v>618</v>
      </c>
      <c r="I58" s="10">
        <f>600</f>
        <v>600</v>
      </c>
    </row>
    <row r="59" spans="2:10" ht="4.5" customHeight="1" x14ac:dyDescent="0.25"/>
    <row r="60" spans="2:10" s="11" customFormat="1" x14ac:dyDescent="0.25">
      <c r="B60" s="12" t="s">
        <v>38</v>
      </c>
      <c r="D60" s="1"/>
      <c r="E60" s="20" t="s">
        <v>20</v>
      </c>
      <c r="F60" s="20" t="s">
        <v>21</v>
      </c>
      <c r="G60" s="20"/>
      <c r="H60" s="1"/>
    </row>
    <row r="61" spans="2:10" ht="4.5" customHeight="1" x14ac:dyDescent="0.25">
      <c r="B61" s="5"/>
      <c r="C61" s="5"/>
      <c r="D61" s="4"/>
    </row>
    <row r="62" spans="2:10" s="11" customFormat="1" x14ac:dyDescent="0.25">
      <c r="B62" s="77" t="s">
        <v>25</v>
      </c>
      <c r="C62" s="78"/>
      <c r="D62" s="1"/>
      <c r="E62" s="24">
        <f>IF(E56&gt;0,I58,0)</f>
        <v>0</v>
      </c>
      <c r="F62" s="24">
        <f>IF(F56&gt;0,E58,0)</f>
        <v>0</v>
      </c>
      <c r="G62" s="35"/>
      <c r="H62" s="1"/>
    </row>
    <row r="63" spans="2:10" ht="4.5" customHeight="1" x14ac:dyDescent="0.25"/>
    <row r="64" spans="2:10" s="11" customFormat="1" x14ac:dyDescent="0.25">
      <c r="B64" s="12" t="s">
        <v>39</v>
      </c>
      <c r="D64" s="1"/>
      <c r="E64" s="20" t="s">
        <v>20</v>
      </c>
      <c r="F64" s="20" t="s">
        <v>21</v>
      </c>
      <c r="G64" s="20"/>
      <c r="H64" s="1"/>
    </row>
    <row r="65" spans="2:8" ht="4.5" customHeight="1" x14ac:dyDescent="0.25">
      <c r="B65" s="5"/>
      <c r="C65" s="5"/>
      <c r="D65" s="4"/>
    </row>
    <row r="66" spans="2:8" s="11" customFormat="1" x14ac:dyDescent="0.25">
      <c r="B66" s="77" t="s">
        <v>25</v>
      </c>
      <c r="C66" s="78"/>
      <c r="D66" s="1"/>
      <c r="E66" s="24">
        <f>E56+E62</f>
        <v>0</v>
      </c>
      <c r="F66" s="24">
        <f>F56+F62</f>
        <v>0</v>
      </c>
      <c r="G66" s="35"/>
      <c r="H66" s="1"/>
    </row>
    <row r="68" spans="2:8" x14ac:dyDescent="0.25">
      <c r="B68" s="3" t="s">
        <v>40</v>
      </c>
    </row>
    <row r="69" spans="2:8" x14ac:dyDescent="0.25">
      <c r="B69" s="1" t="str">
        <f>IF(F66=E66,"La modificatiuon de franchise au 1er janvier 2027 n'a pas d'impact sur le montant annuel de votre redevance","La modificatiuon de franchise au 1er janvier 2027 a pour effet d'augmenter le montant annuel de votre redevance de "&amp;ROUNDUP(F66-E66,0)&amp;" €/an (arrondi à l'euro supérieur) par rapport à 2026")</f>
        <v>La modificatiuon de franchise au 1er janvier 2027 n'a pas d'impact sur le montant annuel de votre redevance</v>
      </c>
    </row>
    <row r="72" spans="2:8" x14ac:dyDescent="0.25">
      <c r="E72" s="32"/>
    </row>
  </sheetData>
  <mergeCells count="24">
    <mergeCell ref="I48:J48"/>
    <mergeCell ref="I49:J49"/>
    <mergeCell ref="B44:C44"/>
    <mergeCell ref="B19:C19"/>
    <mergeCell ref="B20:C20"/>
    <mergeCell ref="B21:C21"/>
    <mergeCell ref="B36:C36"/>
    <mergeCell ref="B37:C37"/>
    <mergeCell ref="E25:F25"/>
    <mergeCell ref="B38:C38"/>
    <mergeCell ref="B31:C31"/>
    <mergeCell ref="B32:C32"/>
    <mergeCell ref="B66:C66"/>
    <mergeCell ref="B39:C39"/>
    <mergeCell ref="B56:C56"/>
    <mergeCell ref="B33:C33"/>
    <mergeCell ref="B53:C53"/>
    <mergeCell ref="B54:C54"/>
    <mergeCell ref="B55:C55"/>
    <mergeCell ref="B62:C62"/>
    <mergeCell ref="B48:C48"/>
    <mergeCell ref="B49:C49"/>
    <mergeCell ref="B42:C42"/>
    <mergeCell ref="B43:C4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A3F2C-F003-46F6-B936-2F7C1415D546}">
  <sheetPr codeName="Feuil2"/>
  <dimension ref="A1:N77"/>
  <sheetViews>
    <sheetView showRowColHeaders="0" tabSelected="1" zoomScaleNormal="100" workbookViewId="0">
      <selection activeCell="O16" sqref="O16"/>
    </sheetView>
  </sheetViews>
  <sheetFormatPr baseColWidth="10" defaultColWidth="11.42578125" defaultRowHeight="15" x14ac:dyDescent="0.25"/>
  <cols>
    <col min="1" max="1" width="2.7109375" style="40" customWidth="1"/>
    <col min="2" max="2" width="14.7109375" style="40" customWidth="1"/>
    <col min="3" max="3" width="10.7109375" style="40" customWidth="1"/>
    <col min="4" max="7" width="9.7109375" style="40" customWidth="1"/>
    <col min="8" max="8" width="3.28515625" style="40" customWidth="1"/>
    <col min="9" max="9" width="9.7109375" style="40" customWidth="1"/>
    <col min="10" max="10" width="3.28515625" style="40" customWidth="1"/>
    <col min="11" max="13" width="9.7109375" style="40" customWidth="1"/>
    <col min="14" max="16384" width="11.42578125" style="40"/>
  </cols>
  <sheetData>
    <row r="1" spans="2:13" ht="6.75" customHeight="1" x14ac:dyDescent="0.25"/>
    <row r="2" spans="2:13" x14ac:dyDescent="0.25">
      <c r="B2" s="41" t="s">
        <v>31</v>
      </c>
    </row>
    <row r="3" spans="2:13" ht="12" customHeight="1" x14ac:dyDescent="0.25"/>
    <row r="4" spans="2:13" x14ac:dyDescent="0.25">
      <c r="B4" s="42" t="s">
        <v>43</v>
      </c>
    </row>
    <row r="5" spans="2:13" x14ac:dyDescent="0.25">
      <c r="B5" s="42" t="s">
        <v>42</v>
      </c>
    </row>
    <row r="6" spans="2:13" ht="7.5" customHeight="1" x14ac:dyDescent="0.25"/>
    <row r="7" spans="2:13" x14ac:dyDescent="0.25">
      <c r="B7" s="43" t="s">
        <v>41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2:13" x14ac:dyDescent="0.25">
      <c r="B8" s="45" t="s">
        <v>9</v>
      </c>
    </row>
    <row r="9" spans="2:13" ht="6.75" customHeight="1" x14ac:dyDescent="0.25"/>
    <row r="10" spans="2:13" x14ac:dyDescent="0.25">
      <c r="B10" s="46" t="s">
        <v>54</v>
      </c>
    </row>
    <row r="11" spans="2:13" x14ac:dyDescent="0.25">
      <c r="B11" s="47" t="s">
        <v>49</v>
      </c>
      <c r="G11" s="48"/>
      <c r="I11" s="48"/>
    </row>
    <row r="12" spans="2:13" ht="6" customHeight="1" x14ac:dyDescent="0.25"/>
    <row r="13" spans="2:13" ht="9.75" customHeight="1" x14ac:dyDescent="0.25">
      <c r="E13" s="49" t="s">
        <v>51</v>
      </c>
      <c r="G13" s="49" t="s">
        <v>53</v>
      </c>
      <c r="I13" s="49"/>
    </row>
    <row r="14" spans="2:13" ht="9.75" customHeight="1" x14ac:dyDescent="0.25">
      <c r="E14" s="49" t="s">
        <v>50</v>
      </c>
      <c r="G14" s="49" t="s">
        <v>52</v>
      </c>
      <c r="I14" s="49"/>
    </row>
    <row r="15" spans="2:13" ht="6" customHeight="1" x14ac:dyDescent="0.25"/>
    <row r="16" spans="2:13" ht="14.45" customHeight="1" x14ac:dyDescent="0.25">
      <c r="D16" s="50" t="s">
        <v>44</v>
      </c>
      <c r="E16" s="29"/>
      <c r="F16" s="52" t="str">
        <f>IF(OR(E16=120,E16=330,E16=340,E16=600,E16=750),"(1)","")</f>
        <v/>
      </c>
      <c r="G16" s="30"/>
      <c r="I16" s="54" t="str">
        <f t="shared" ref="I16:I20" si="0">IF(AND(E16="",G16=""),"",IF(AND(E16="",G16&lt;&gt;""),"Indiquer le volume de ce(s) bac(s)",IF(AND(E16&lt;&gt;"",G16=""),"Indiquer le nombre de bac(s) de ce volume)","")))</f>
        <v/>
      </c>
    </row>
    <row r="17" spans="2:14" ht="14.45" customHeight="1" x14ac:dyDescent="0.25">
      <c r="D17" s="50" t="s">
        <v>45</v>
      </c>
      <c r="E17" s="29"/>
      <c r="F17" s="52" t="str">
        <f t="shared" ref="F17:F20" si="1">IF(OR(E17=120,E17=330,E17=340,E17=600,E17=750),"(1)","")</f>
        <v/>
      </c>
      <c r="G17" s="30"/>
      <c r="I17" s="54" t="str">
        <f t="shared" si="0"/>
        <v/>
      </c>
    </row>
    <row r="18" spans="2:14" ht="14.45" customHeight="1" x14ac:dyDescent="0.25">
      <c r="D18" s="50" t="s">
        <v>46</v>
      </c>
      <c r="E18" s="29"/>
      <c r="F18" s="52" t="str">
        <f t="shared" si="1"/>
        <v/>
      </c>
      <c r="G18" s="30"/>
      <c r="I18" s="54" t="str">
        <f t="shared" si="0"/>
        <v/>
      </c>
    </row>
    <row r="19" spans="2:14" ht="14.45" customHeight="1" x14ac:dyDescent="0.25">
      <c r="D19" s="50" t="s">
        <v>47</v>
      </c>
      <c r="E19" s="29"/>
      <c r="F19" s="52" t="str">
        <f t="shared" si="1"/>
        <v/>
      </c>
      <c r="G19" s="30"/>
      <c r="I19" s="54" t="str">
        <f t="shared" si="0"/>
        <v/>
      </c>
    </row>
    <row r="20" spans="2:14" ht="14.45" customHeight="1" x14ac:dyDescent="0.25">
      <c r="D20" s="50" t="s">
        <v>48</v>
      </c>
      <c r="E20" s="29"/>
      <c r="F20" s="52" t="str">
        <f t="shared" si="1"/>
        <v/>
      </c>
      <c r="G20" s="30"/>
      <c r="I20" s="54" t="str">
        <f t="shared" si="0"/>
        <v/>
      </c>
    </row>
    <row r="21" spans="2:14" ht="6" customHeight="1" x14ac:dyDescent="0.25"/>
    <row r="22" spans="2:14" ht="8.4499999999999993" customHeight="1" x14ac:dyDescent="0.25">
      <c r="B22" s="55" t="str">
        <f>IF(COUNTIF(F16:F20,"(1)")&gt;=1,"*Ce volume de bac n’est désormais plus proposé. Il n’est pas possible d’en commander de nouveaux.","")</f>
        <v/>
      </c>
    </row>
    <row r="23" spans="2:14" ht="8.4499999999999993" customHeight="1" x14ac:dyDescent="0.25">
      <c r="B23" s="55" t="str">
        <f>IF(B22="","","  Cette déclaration concerne uniquement les professionnels qui en disposent déjà et souhaitent les conserver.")</f>
        <v/>
      </c>
    </row>
    <row r="24" spans="2:14" x14ac:dyDescent="0.25">
      <c r="E24" s="56"/>
    </row>
    <row r="25" spans="2:14" x14ac:dyDescent="0.25">
      <c r="B25" s="46" t="s">
        <v>55</v>
      </c>
    </row>
    <row r="26" spans="2:14" x14ac:dyDescent="0.25">
      <c r="B26" s="47" t="s">
        <v>12</v>
      </c>
      <c r="D26" s="48"/>
      <c r="F26" s="48"/>
      <c r="L26" s="57"/>
    </row>
    <row r="27" spans="2:14" ht="6" customHeight="1" x14ac:dyDescent="0.25"/>
    <row r="28" spans="2:14" ht="9.75" customHeight="1" x14ac:dyDescent="0.25">
      <c r="E28" s="49" t="s">
        <v>51</v>
      </c>
      <c r="G28" s="49" t="s">
        <v>53</v>
      </c>
      <c r="I28" s="49"/>
    </row>
    <row r="29" spans="2:14" ht="9.75" customHeight="1" x14ac:dyDescent="0.25">
      <c r="E29" s="49" t="s">
        <v>50</v>
      </c>
      <c r="G29" s="49" t="s">
        <v>52</v>
      </c>
      <c r="I29" s="49"/>
    </row>
    <row r="30" spans="2:14" ht="6" customHeight="1" x14ac:dyDescent="0.25"/>
    <row r="31" spans="2:14" ht="14.45" customHeight="1" x14ac:dyDescent="0.25">
      <c r="C31" s="58"/>
      <c r="D31" s="50" t="s">
        <v>44</v>
      </c>
      <c r="E31" s="29"/>
      <c r="F31" s="52" t="str">
        <f>IF(OR(E31=120,E31=330,E31=340),"(1)","")</f>
        <v/>
      </c>
      <c r="G31" s="30"/>
      <c r="I31" s="54" t="str">
        <f>IF(AND(E31="",G31=""),"",IF(AND(E31="",G31&lt;&gt;""),"Indiquer le volume de ce(s) bac(s)",IF(AND(E31&lt;&gt;"",G31=""),"Indiquer le nombre de bac(s) de ce volume)","")))</f>
        <v/>
      </c>
      <c r="N31" s="56"/>
    </row>
    <row r="32" spans="2:14" ht="14.45" customHeight="1" x14ac:dyDescent="0.25">
      <c r="C32" s="58"/>
      <c r="D32" s="50" t="s">
        <v>45</v>
      </c>
      <c r="E32" s="29"/>
      <c r="F32" s="52" t="str">
        <f t="shared" ref="F32:F35" si="2">IF(OR(E32=120,E32=330,E32=340),"(1)","")</f>
        <v/>
      </c>
      <c r="G32" s="30"/>
      <c r="I32" s="54" t="str">
        <f t="shared" ref="I32:I35" si="3">IF(AND(E32="",G32=""),"",IF(AND(E32="",G32&lt;&gt;""),"Indiquer le volume de ce(s) bac(s)",IF(AND(E32&lt;&gt;"",G32=""),"Indiquer le nombre de bac(s) de ce volume)","")))</f>
        <v/>
      </c>
    </row>
    <row r="33" spans="1:12" ht="14.45" customHeight="1" x14ac:dyDescent="0.25">
      <c r="C33" s="58"/>
      <c r="D33" s="50" t="s">
        <v>46</v>
      </c>
      <c r="E33" s="29"/>
      <c r="F33" s="52" t="str">
        <f t="shared" si="2"/>
        <v/>
      </c>
      <c r="G33" s="30"/>
      <c r="I33" s="54" t="str">
        <f t="shared" si="3"/>
        <v/>
      </c>
    </row>
    <row r="34" spans="1:12" ht="14.45" customHeight="1" x14ac:dyDescent="0.25">
      <c r="C34" s="58"/>
      <c r="D34" s="50" t="s">
        <v>47</v>
      </c>
      <c r="E34" s="29"/>
      <c r="F34" s="52" t="str">
        <f t="shared" si="2"/>
        <v/>
      </c>
      <c r="G34" s="30"/>
      <c r="I34" s="54" t="str">
        <f t="shared" si="3"/>
        <v/>
      </c>
    </row>
    <row r="35" spans="1:12" ht="14.45" customHeight="1" x14ac:dyDescent="0.25">
      <c r="C35" s="58"/>
      <c r="D35" s="50" t="s">
        <v>48</v>
      </c>
      <c r="E35" s="29"/>
      <c r="F35" s="52" t="str">
        <f t="shared" si="2"/>
        <v/>
      </c>
      <c r="G35" s="30"/>
      <c r="I35" s="54" t="str">
        <f t="shared" si="3"/>
        <v/>
      </c>
    </row>
    <row r="36" spans="1:12" ht="6" customHeight="1" x14ac:dyDescent="0.25"/>
    <row r="37" spans="1:12" ht="8.4499999999999993" customHeight="1" x14ac:dyDescent="0.25">
      <c r="B37" s="55" t="str">
        <f>IF(COUNTIF(F31:F35,"(1)")&gt;=1,"*Ce volume de bac n’est désormais plus proposé. Il n’est pas possible d’en commander de nouveaux.","")</f>
        <v/>
      </c>
    </row>
    <row r="38" spans="1:12" ht="8.4499999999999993" customHeight="1" x14ac:dyDescent="0.25">
      <c r="B38" s="55" t="str">
        <f>IF(B37="","","  Cette déclaration concerne uniquement les professionnels qui en disposent déjà et souhaitent les conserver.")</f>
        <v/>
      </c>
    </row>
    <row r="39" spans="1:12" ht="6" customHeight="1" x14ac:dyDescent="0.25"/>
    <row r="40" spans="1:12" hidden="1" x14ac:dyDescent="0.25">
      <c r="A40" s="59"/>
      <c r="B40" s="58" t="s">
        <v>14</v>
      </c>
    </row>
    <row r="41" spans="1:12" hidden="1" x14ac:dyDescent="0.25">
      <c r="A41" s="59"/>
      <c r="B41" s="58" t="s">
        <v>30</v>
      </c>
    </row>
    <row r="42" spans="1:12" ht="6" hidden="1" customHeight="1" x14ac:dyDescent="0.25">
      <c r="A42" s="59"/>
    </row>
    <row r="43" spans="1:12" hidden="1" x14ac:dyDescent="0.25">
      <c r="A43" s="59"/>
      <c r="B43" s="60"/>
      <c r="D43" s="48" t="s">
        <v>15</v>
      </c>
      <c r="F43" s="61" t="s">
        <v>16</v>
      </c>
      <c r="L43" s="57"/>
    </row>
    <row r="44" spans="1:12" hidden="1" x14ac:dyDescent="0.25">
      <c r="A44" s="59"/>
      <c r="B44" s="58"/>
      <c r="D44" s="51"/>
      <c r="F44" s="53"/>
    </row>
    <row r="45" spans="1:12" hidden="1" x14ac:dyDescent="0.25">
      <c r="A45" s="59"/>
      <c r="B45" s="62" t="s">
        <v>18</v>
      </c>
    </row>
    <row r="46" spans="1:12" ht="6" hidden="1" customHeight="1" x14ac:dyDescent="0.25"/>
    <row r="47" spans="1:12" x14ac:dyDescent="0.25">
      <c r="A47" s="63"/>
      <c r="B47" s="58" t="s">
        <v>32</v>
      </c>
      <c r="J47" s="31"/>
      <c r="K47" s="40" t="s">
        <v>13</v>
      </c>
    </row>
    <row r="48" spans="1:12" x14ac:dyDescent="0.25">
      <c r="A48" s="63"/>
      <c r="B48" s="62" t="s">
        <v>29</v>
      </c>
    </row>
    <row r="50" spans="2:12" x14ac:dyDescent="0.25">
      <c r="B50" s="46" t="s">
        <v>59</v>
      </c>
    </row>
    <row r="51" spans="2:12" x14ac:dyDescent="0.25">
      <c r="B51" s="47" t="s">
        <v>17</v>
      </c>
      <c r="D51" s="48"/>
      <c r="F51" s="48"/>
      <c r="L51" s="57"/>
    </row>
    <row r="52" spans="2:12" ht="6" customHeight="1" x14ac:dyDescent="0.25"/>
    <row r="53" spans="2:12" ht="9.75" customHeight="1" x14ac:dyDescent="0.25">
      <c r="E53" s="49" t="s">
        <v>51</v>
      </c>
      <c r="G53" s="49" t="s">
        <v>53</v>
      </c>
      <c r="I53" s="49"/>
    </row>
    <row r="54" spans="2:12" ht="9.75" customHeight="1" x14ac:dyDescent="0.25">
      <c r="E54" s="49" t="s">
        <v>50</v>
      </c>
      <c r="G54" s="49" t="s">
        <v>52</v>
      </c>
      <c r="I54" s="49"/>
    </row>
    <row r="55" spans="2:12" ht="6" customHeight="1" x14ac:dyDescent="0.25"/>
    <row r="56" spans="2:12" ht="14.45" customHeight="1" x14ac:dyDescent="0.25">
      <c r="B56" s="58"/>
      <c r="D56" s="50" t="s">
        <v>44</v>
      </c>
      <c r="E56" s="29"/>
      <c r="F56" s="52" t="str">
        <f t="shared" ref="F56:F60" si="4">IF(OR(E56=120,E56=330,E56=340,E56=600,E56=750),"(1)","")</f>
        <v/>
      </c>
      <c r="G56" s="30"/>
      <c r="I56" s="54" t="str">
        <f>IF(AND(E56="",G56=""),"",IF(AND(E56="",G56&lt;&gt;""),"Indiquer le volume de ce(s) bac(s)",IF(AND(E56&lt;&gt;"",G56=""),"Indiquer le nombre de bac(s) de ce volume)","")))</f>
        <v/>
      </c>
    </row>
    <row r="57" spans="2:12" ht="14.45" customHeight="1" x14ac:dyDescent="0.25">
      <c r="B57" s="58"/>
      <c r="D57" s="50" t="s">
        <v>45</v>
      </c>
      <c r="E57" s="29"/>
      <c r="F57" s="52" t="str">
        <f t="shared" si="4"/>
        <v/>
      </c>
      <c r="G57" s="30"/>
      <c r="I57" s="54" t="str">
        <f t="shared" ref="I57:I60" si="5">IF(AND(E57="",G57=""),"",IF(AND(E57="",G57&lt;&gt;""),"Indiquer le volume de ce(s) bac(s)",IF(AND(E57&lt;&gt;"",G57=""),"Indiquer le nombre de bac(s) de ce volume)","")))</f>
        <v/>
      </c>
    </row>
    <row r="58" spans="2:12" ht="14.45" customHeight="1" x14ac:dyDescent="0.25">
      <c r="B58" s="58"/>
      <c r="D58" s="50" t="s">
        <v>46</v>
      </c>
      <c r="E58" s="29"/>
      <c r="F58" s="52" t="str">
        <f t="shared" si="4"/>
        <v/>
      </c>
      <c r="G58" s="30"/>
      <c r="I58" s="54" t="str">
        <f t="shared" si="5"/>
        <v/>
      </c>
    </row>
    <row r="59" spans="2:12" ht="14.45" customHeight="1" x14ac:dyDescent="0.25">
      <c r="B59" s="58"/>
      <c r="D59" s="50" t="s">
        <v>47</v>
      </c>
      <c r="E59" s="29"/>
      <c r="F59" s="52" t="str">
        <f t="shared" si="4"/>
        <v/>
      </c>
      <c r="G59" s="30"/>
      <c r="I59" s="54" t="str">
        <f t="shared" si="5"/>
        <v/>
      </c>
    </row>
    <row r="60" spans="2:12" ht="14.45" customHeight="1" x14ac:dyDescent="0.25">
      <c r="B60" s="58"/>
      <c r="D60" s="50" t="s">
        <v>48</v>
      </c>
      <c r="E60" s="29"/>
      <c r="F60" s="52" t="str">
        <f t="shared" si="4"/>
        <v/>
      </c>
      <c r="G60" s="30"/>
      <c r="I60" s="54" t="str">
        <f t="shared" si="5"/>
        <v/>
      </c>
    </row>
    <row r="61" spans="2:12" ht="6" customHeight="1" x14ac:dyDescent="0.25"/>
    <row r="62" spans="2:12" ht="8.4499999999999993" customHeight="1" x14ac:dyDescent="0.25">
      <c r="B62" s="55" t="str">
        <f>IF(COUNTIF(F56:F60,"(1)")&gt;=1,"*Ce volume de bac n’est désormais plus proposé. Il n’est pas possible d’en commander de nouveaux.","")</f>
        <v/>
      </c>
    </row>
    <row r="63" spans="2:12" ht="8.4499999999999993" customHeight="1" x14ac:dyDescent="0.25">
      <c r="B63" s="55" t="str">
        <f>IF(B62="","","  Cette déclaration concerne uniquement les professionnels qui en disposent déjà et souhaitent les conserver.")</f>
        <v/>
      </c>
    </row>
    <row r="64" spans="2:12" x14ac:dyDescent="0.25">
      <c r="B64" s="64"/>
    </row>
    <row r="65" spans="1:13" x14ac:dyDescent="0.25">
      <c r="B65" s="43" t="s">
        <v>57</v>
      </c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</row>
    <row r="66" spans="1:13" ht="9.75" customHeight="1" x14ac:dyDescent="0.25">
      <c r="B66" s="45" t="s">
        <v>7</v>
      </c>
    </row>
    <row r="67" spans="1:13" ht="9.75" customHeight="1" x14ac:dyDescent="0.25">
      <c r="B67" s="45" t="s">
        <v>8</v>
      </c>
    </row>
    <row r="68" spans="1:13" ht="6.75" customHeight="1" x14ac:dyDescent="0.25"/>
    <row r="69" spans="1:13" x14ac:dyDescent="0.25">
      <c r="B69" s="46" t="s">
        <v>58</v>
      </c>
    </row>
    <row r="70" spans="1:13" ht="2.1" customHeight="1" x14ac:dyDescent="0.25"/>
    <row r="71" spans="1:13" x14ac:dyDescent="0.25">
      <c r="B71" s="65" t="s">
        <v>56</v>
      </c>
      <c r="C71" s="66"/>
      <c r="D71" s="66"/>
      <c r="E71" s="66"/>
      <c r="F71" s="66"/>
      <c r="G71" s="81">
        <f>Source!F66</f>
        <v>0</v>
      </c>
      <c r="H71" s="82"/>
      <c r="I71" s="83"/>
    </row>
    <row r="72" spans="1:13" ht="6" customHeight="1" x14ac:dyDescent="0.25"/>
    <row r="73" spans="1:13" x14ac:dyDescent="0.25">
      <c r="B73" s="58" t="s">
        <v>27</v>
      </c>
      <c r="G73" s="84">
        <f>G71/4</f>
        <v>0</v>
      </c>
      <c r="H73" s="85"/>
      <c r="I73" s="86"/>
    </row>
    <row r="74" spans="1:13" ht="2.1" customHeight="1" x14ac:dyDescent="0.25"/>
    <row r="75" spans="1:13" x14ac:dyDescent="0.25">
      <c r="B75" s="67" t="str">
        <f>Source!B69</f>
        <v>La modificatiuon de franchise au 1er janvier 2027 n'a pas d'impact sur le montant annuel de votre redevance</v>
      </c>
      <c r="G75" s="68"/>
      <c r="H75" s="69"/>
      <c r="I75" s="69"/>
    </row>
    <row r="76" spans="1:13" hidden="1" x14ac:dyDescent="0.25">
      <c r="A76" s="59"/>
      <c r="B76" s="70" t="e">
        <f>IF(#REF!="X","Pour information et sauf modification décisionnelle ou évolution tarifaire,","")</f>
        <v>#REF!</v>
      </c>
      <c r="L76" s="57"/>
    </row>
    <row r="77" spans="1:13" hidden="1" x14ac:dyDescent="0.25">
      <c r="A77" s="59"/>
      <c r="B77" s="70" t="e">
        <f>IF(#REF!="X",Source!B69,"")</f>
        <v>#REF!</v>
      </c>
    </row>
  </sheetData>
  <sheetProtection algorithmName="SHA-512" hashValue="yfo5ngqFTmqYgo8wTafE8/06yjIeNzB4dl+slREgsgIsRIqKhx4zd9Y5E8NcEnyTte8tqDdVx1EqpvxFKRRvIg==" saltValue="OJzvj4ELEseKwtYL59oY1Q==" spinCount="100000" sheet="1" objects="1" scenarios="1"/>
  <mergeCells count="2">
    <mergeCell ref="G71:I71"/>
    <mergeCell ref="G73:I73"/>
  </mergeCells>
  <dataValidations count="3">
    <dataValidation type="whole" allowBlank="1" showInputMessage="1" showErrorMessage="1" sqref="G37:G38 F44 G22:G23 G16:G20 G31:G35 G56:G60 G62:G63" xr:uid="{60E47C78-C0C1-4322-AB2A-56F13E312E17}">
      <formula1>1</formula1>
      <formula2>99</formula2>
    </dataValidation>
    <dataValidation type="whole" allowBlank="1" showInputMessage="1" showErrorMessage="1" sqref="J47" xr:uid="{03C57630-1633-4BC0-B589-1BECB3C09BE4}">
      <formula1>2</formula1>
      <formula2>7</formula2>
    </dataValidation>
    <dataValidation type="list" allowBlank="1" showInputMessage="1" showErrorMessage="1" sqref="D44" xr:uid="{DC235589-AE8E-49A8-BA71-541BCE449079}">
      <formula1>#REF!</formula1>
    </dataValidation>
  </dataValidations>
  <pageMargins left="0.7" right="0.7" top="0.75" bottom="0.75" header="0.3" footer="0.3"/>
  <pageSetup paperSize="9" scale="7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0FB06CF-497D-4B08-9810-B57B1585EE92}">
          <x14:formula1>
            <xm:f>Source!$E$4:$E$14</xm:f>
          </x14:formula1>
          <xm:sqref>E37:E38 E16:E20 E22:E23 E56:E60 E62:E63</xm:sqref>
        </x14:dataValidation>
        <x14:dataValidation type="list" allowBlank="1" showInputMessage="1" showErrorMessage="1" xr:uid="{B8AE5517-7E59-428C-A2ED-F9D9F0EB69EB}">
          <x14:formula1>
            <xm:f>Source!$F$4:$F$10</xm:f>
          </x14:formula1>
          <xm:sqref>E31:E35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Source</vt:lpstr>
      <vt:lpstr>Simulateur RDNM 2027</vt:lpstr>
      <vt:lpstr>'Simulateur RDNM 2027'!Zone_d_impression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Sorel, Arnaud</dc:creator>
  <cp:lastModifiedBy>Sorel, Arnaud</cp:lastModifiedBy>
  <dcterms:created xsi:type="dcterms:W3CDTF">2024-11-06T11:48:32Z</dcterms:created>
  <dcterms:modified xsi:type="dcterms:W3CDTF">2026-09-04T13:24:16Z</dcterms:modified>
</cp:coreProperties>
</file>